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beef\2018 projections\"/>
    </mc:Choice>
  </mc:AlternateContent>
  <xr:revisionPtr revIDLastSave="0" documentId="8_{6365B774-3FA1-4C9A-895B-C7228FC35D9D}" xr6:coauthVersionLast="31" xr6:coauthVersionMax="31" xr10:uidLastSave="{00000000-0000-0000-0000-000000000000}"/>
  <bookViews>
    <workbookView xWindow="0" yWindow="0" windowWidth="19320" windowHeight="11505" xr2:uid="{00000000-000D-0000-FFFF-FFFF00000000}"/>
  </bookViews>
  <sheets>
    <sheet name="Example Inputs" sheetId="1" r:id="rId1"/>
    <sheet name="Holstein 400-800 lbs" sheetId="3" r:id="rId2"/>
    <sheet name="Holstein 400-1450 " sheetId="5" r:id="rId3"/>
    <sheet name="Holstein 800-1450" sheetId="6" r:id="rId4"/>
    <sheet name="Pre-condition Feeder Calves" sheetId="2" r:id="rId5"/>
    <sheet name=" Background Beef Calves" sheetId="9" r:id="rId6"/>
    <sheet name="Finish Beef Steer Calves" sheetId="7" r:id="rId7"/>
    <sheet name="Finish Beef Heifer Calves " sheetId="11" r:id="rId8"/>
    <sheet name="Finish Beef Yearlings" sheetId="8" r:id="rId9"/>
    <sheet name="Cull Cows" sheetId="10" r:id="rId10"/>
  </sheets>
  <calcPr calcId="179017"/>
</workbook>
</file>

<file path=xl/calcChain.xml><?xml version="1.0" encoding="utf-8"?>
<calcChain xmlns="http://schemas.openxmlformats.org/spreadsheetml/2006/main">
  <c r="H19" i="11" l="1"/>
  <c r="H18" i="11"/>
  <c r="H23" i="11"/>
  <c r="E54" i="11"/>
  <c r="H35" i="11"/>
  <c r="H34" i="11"/>
  <c r="H33" i="11"/>
  <c r="H32" i="11"/>
  <c r="H31" i="11"/>
  <c r="H30" i="11"/>
  <c r="H29" i="11"/>
  <c r="H15" i="11"/>
  <c r="H14" i="11"/>
  <c r="H16" i="11" s="1"/>
  <c r="H9" i="11"/>
  <c r="H43" i="11"/>
  <c r="H39" i="11"/>
  <c r="H46" i="11"/>
  <c r="D28" i="11"/>
  <c r="H28" i="11"/>
  <c r="H19" i="5"/>
  <c r="H18" i="5"/>
  <c r="H23" i="5"/>
  <c r="E54" i="10"/>
  <c r="H9" i="10"/>
  <c r="H43" i="10"/>
  <c r="H35" i="10"/>
  <c r="H34" i="10"/>
  <c r="H33" i="10"/>
  <c r="H31" i="10"/>
  <c r="H30" i="10"/>
  <c r="H29" i="10"/>
  <c r="H19" i="10"/>
  <c r="H18" i="10"/>
  <c r="H15" i="10"/>
  <c r="H14" i="10"/>
  <c r="H16" i="10"/>
  <c r="E54" i="9"/>
  <c r="H35" i="9"/>
  <c r="H34" i="9"/>
  <c r="H33" i="9"/>
  <c r="H32" i="9"/>
  <c r="H31" i="9"/>
  <c r="H30" i="9"/>
  <c r="H29" i="9"/>
  <c r="H19" i="9"/>
  <c r="H18" i="9"/>
  <c r="H39" i="9"/>
  <c r="H46" i="9"/>
  <c r="H15" i="9"/>
  <c r="H14" i="9"/>
  <c r="H16" i="9" s="1"/>
  <c r="H9" i="9"/>
  <c r="H43" i="9"/>
  <c r="E54" i="8"/>
  <c r="H9" i="8"/>
  <c r="H43" i="8"/>
  <c r="H35" i="8"/>
  <c r="H34" i="8"/>
  <c r="H33" i="8"/>
  <c r="H32" i="8"/>
  <c r="H31" i="8"/>
  <c r="H30" i="8"/>
  <c r="H29" i="8"/>
  <c r="H19" i="8"/>
  <c r="H18" i="8"/>
  <c r="H14" i="8"/>
  <c r="H16" i="8" s="1"/>
  <c r="H15" i="8"/>
  <c r="E54" i="7"/>
  <c r="H35" i="7"/>
  <c r="H34" i="7"/>
  <c r="H33" i="7"/>
  <c r="H32" i="7"/>
  <c r="H31" i="7"/>
  <c r="H30" i="7"/>
  <c r="H29" i="7"/>
  <c r="H19" i="7"/>
  <c r="H18" i="7"/>
  <c r="H15" i="7"/>
  <c r="H14" i="7"/>
  <c r="H16" i="7" s="1"/>
  <c r="H9" i="7"/>
  <c r="H43" i="7"/>
  <c r="E54" i="6"/>
  <c r="H35" i="6"/>
  <c r="H34" i="6"/>
  <c r="H33" i="6"/>
  <c r="H31" i="6"/>
  <c r="H30" i="6"/>
  <c r="H29" i="6"/>
  <c r="H19" i="6"/>
  <c r="H18" i="6"/>
  <c r="H15" i="6"/>
  <c r="H14" i="6"/>
  <c r="H16" i="6" s="1"/>
  <c r="H9" i="6"/>
  <c r="H43" i="6" s="1"/>
  <c r="E54" i="5"/>
  <c r="H35" i="5"/>
  <c r="H34" i="5"/>
  <c r="H33" i="5"/>
  <c r="H32" i="5"/>
  <c r="H31" i="5"/>
  <c r="H30" i="5"/>
  <c r="H29" i="5"/>
  <c r="H14" i="5"/>
  <c r="H15" i="5"/>
  <c r="H16" i="5"/>
  <c r="D27" i="5"/>
  <c r="H27" i="5"/>
  <c r="H39" i="5"/>
  <c r="H46" i="5"/>
  <c r="H9" i="5"/>
  <c r="H52" i="5" s="1"/>
  <c r="H43" i="5"/>
  <c r="E54" i="3"/>
  <c r="H9" i="3"/>
  <c r="H43" i="3"/>
  <c r="H35" i="3"/>
  <c r="H34" i="3"/>
  <c r="H33" i="3"/>
  <c r="H32" i="3"/>
  <c r="H31" i="3"/>
  <c r="H30" i="3"/>
  <c r="H29" i="3"/>
  <c r="H19" i="3"/>
  <c r="H18" i="3"/>
  <c r="H23" i="3"/>
  <c r="H15" i="3"/>
  <c r="H14" i="3"/>
  <c r="H16" i="3"/>
  <c r="E54" i="2"/>
  <c r="H35" i="2"/>
  <c r="H34" i="2"/>
  <c r="H33" i="2"/>
  <c r="H32" i="2"/>
  <c r="H31" i="2"/>
  <c r="H30" i="2"/>
  <c r="H29" i="2"/>
  <c r="H19" i="2"/>
  <c r="H18" i="2"/>
  <c r="H15" i="2"/>
  <c r="H14" i="2"/>
  <c r="H16" i="2" s="1"/>
  <c r="H9" i="2"/>
  <c r="H43" i="2" s="1"/>
  <c r="E28" i="1"/>
  <c r="H39" i="7"/>
  <c r="H46" i="7"/>
  <c r="H23" i="7"/>
  <c r="D28" i="7"/>
  <c r="H28" i="7"/>
  <c r="H39" i="6"/>
  <c r="H46" i="6"/>
  <c r="H23" i="6"/>
  <c r="H23" i="8"/>
  <c r="H39" i="8"/>
  <c r="H46" i="8"/>
  <c r="D27" i="10"/>
  <c r="H27" i="10"/>
  <c r="H26" i="10"/>
  <c r="H39" i="2"/>
  <c r="H46" i="2"/>
  <c r="H23" i="2"/>
  <c r="H39" i="3"/>
  <c r="H46" i="3"/>
  <c r="D27" i="3"/>
  <c r="H27" i="3"/>
  <c r="H26" i="3"/>
  <c r="H39" i="10"/>
  <c r="H46" i="10"/>
  <c r="H23" i="10"/>
  <c r="H23" i="9"/>
  <c r="H26" i="5"/>
  <c r="D28" i="3"/>
  <c r="H28" i="3"/>
  <c r="H36" i="3"/>
  <c r="H44" i="3"/>
  <c r="D28" i="6"/>
  <c r="H28" i="6"/>
  <c r="D28" i="9"/>
  <c r="H28" i="9"/>
  <c r="D28" i="2"/>
  <c r="H28" i="2"/>
  <c r="D28" i="5"/>
  <c r="H28" i="5"/>
  <c r="H36" i="5"/>
  <c r="D28" i="10"/>
  <c r="H28" i="10"/>
  <c r="H36" i="10"/>
  <c r="D28" i="8"/>
  <c r="H28" i="8"/>
  <c r="H44" i="10"/>
  <c r="H41" i="10"/>
  <c r="H52" i="10"/>
  <c r="H44" i="5"/>
  <c r="H41" i="5"/>
  <c r="H50" i="3"/>
  <c r="H49" i="3"/>
  <c r="H45" i="3"/>
  <c r="H47" i="3"/>
  <c r="H41" i="3"/>
  <c r="H52" i="3"/>
  <c r="H50" i="10"/>
  <c r="H49" i="10"/>
  <c r="H45" i="10"/>
  <c r="H47" i="10"/>
  <c r="H49" i="5"/>
  <c r="H50" i="5"/>
  <c r="H45" i="5"/>
  <c r="H47" i="5"/>
  <c r="H26" i="7" l="1"/>
  <c r="D27" i="7"/>
  <c r="H27" i="7" s="1"/>
  <c r="D27" i="11"/>
  <c r="H27" i="11" s="1"/>
  <c r="H26" i="11"/>
  <c r="H36" i="11" s="1"/>
  <c r="H26" i="8"/>
  <c r="D27" i="8"/>
  <c r="H27" i="8" s="1"/>
  <c r="D27" i="9"/>
  <c r="H27" i="9" s="1"/>
  <c r="H26" i="9"/>
  <c r="H36" i="9" s="1"/>
  <c r="H44" i="9" s="1"/>
  <c r="H26" i="2"/>
  <c r="H36" i="2" s="1"/>
  <c r="H44" i="2" s="1"/>
  <c r="D27" i="2"/>
  <c r="H27" i="2" s="1"/>
  <c r="H26" i="6"/>
  <c r="D27" i="6"/>
  <c r="H27" i="6" s="1"/>
  <c r="H36" i="7" l="1"/>
  <c r="H41" i="11"/>
  <c r="H52" i="11"/>
  <c r="H44" i="11"/>
  <c r="H36" i="8"/>
  <c r="H44" i="8" s="1"/>
  <c r="H49" i="8"/>
  <c r="H45" i="8"/>
  <c r="H47" i="8" s="1"/>
  <c r="H50" i="8"/>
  <c r="H41" i="8"/>
  <c r="H52" i="8"/>
  <c r="H49" i="9"/>
  <c r="H45" i="9"/>
  <c r="H47" i="9" s="1"/>
  <c r="H50" i="9"/>
  <c r="H52" i="9"/>
  <c r="H41" i="9"/>
  <c r="H50" i="2"/>
  <c r="H49" i="2"/>
  <c r="H45" i="2"/>
  <c r="H47" i="2" s="1"/>
  <c r="H41" i="2"/>
  <c r="H52" i="2"/>
  <c r="H36" i="6"/>
  <c r="H41" i="7" l="1"/>
  <c r="H52" i="7"/>
  <c r="H44" i="7"/>
  <c r="H45" i="11"/>
  <c r="H47" i="11" s="1"/>
  <c r="H50" i="11"/>
  <c r="H49" i="11"/>
  <c r="H41" i="6"/>
  <c r="H52" i="6"/>
  <c r="H44" i="6"/>
  <c r="H50" i="7" l="1"/>
  <c r="H45" i="7"/>
  <c r="H47" i="7" s="1"/>
  <c r="H49" i="7"/>
  <c r="H50" i="6"/>
  <c r="H49" i="6"/>
  <c r="H45" i="6"/>
  <c r="H47" i="6" s="1"/>
</calcChain>
</file>

<file path=xl/sharedStrings.xml><?xml version="1.0" encoding="utf-8"?>
<sst xmlns="http://schemas.openxmlformats.org/spreadsheetml/2006/main" count="913" uniqueCount="135">
  <si>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</si>
  <si>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</si>
  <si>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</si>
  <si>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</si>
  <si>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</si>
  <si>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</si>
  <si>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</si>
  <si>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</si>
  <si>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</si>
  <si>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</si>
  <si>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</si>
  <si>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</si>
  <si>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</si>
  <si>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</si>
  <si>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</si>
  <si>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</si>
  <si>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</si>
  <si>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</si>
  <si>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High Grain/DDGS</t>
  </si>
  <si>
    <t>Holstein 800-1450</t>
  </si>
  <si>
    <t>Avg Out Weight</t>
  </si>
  <si>
    <t>Units</t>
  </si>
  <si>
    <t>Cull Cows</t>
  </si>
  <si>
    <t xml:space="preserve">      Price</t>
  </si>
  <si>
    <t xml:space="preserve"> Units</t>
  </si>
  <si>
    <t>Dollars</t>
  </si>
  <si>
    <t>Steers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</si>
  <si>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</si>
  <si>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</si>
  <si>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</si>
  <si>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</si>
  <si>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</si>
  <si>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</si>
  <si>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</si>
  <si>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</si>
  <si>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</si>
  <si>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</si>
  <si>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</si>
  <si>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Wisconsin Beef Information Center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</si>
  <si>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</si>
  <si>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</si>
  <si>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</si>
  <si>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</si>
  <si>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</si>
  <si>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</si>
  <si>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</si>
  <si>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</si>
  <si>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“An EEO/AA employer, University of Wisconsin Extension provides equal opportunities in employment and programming, including Title IX and American with Disabilities (ADA) requirements.”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</si>
  <si>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</si>
  <si>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</si>
  <si>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</si>
  <si>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</si>
  <si>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</si>
  <si>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</si>
  <si>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</si>
  <si>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</si>
  <si>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</si>
  <si>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</si>
  <si>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</si>
  <si>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</si>
  <si>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</si>
  <si>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</si>
  <si>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</si>
  <si>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Enter values from Feed Costs Calculator worksheet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</si>
  <si>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</si>
  <si>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</si>
  <si>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</si>
  <si>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</si>
  <si>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</si>
  <si>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</si>
  <si>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</si>
  <si>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</si>
  <si>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</si>
  <si>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</si>
  <si>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</si>
  <si>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</si>
  <si>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</si>
  <si>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</si>
  <si>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</si>
  <si>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</si>
  <si>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</si>
  <si>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</si>
  <si>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</si>
  <si>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</si>
  <si>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</si>
  <si>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</si>
  <si>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</si>
  <si>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</si>
  <si>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</si>
  <si>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</si>
  <si>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</si>
  <si>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</si>
  <si>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</si>
  <si>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</si>
  <si>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</si>
  <si>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</si>
  <si>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</si>
  <si>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</si>
  <si>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</si>
  <si>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</si>
  <si>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</si>
  <si>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</si>
  <si>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</si>
  <si>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Cull Cow</t>
  </si>
  <si>
    <t>Beef Feeder Calves- Background</t>
  </si>
  <si>
    <t>Pre-condition Feeder Calves</t>
  </si>
  <si>
    <t>Nov. 2018</t>
  </si>
  <si>
    <t>Holstein 400-1450</t>
  </si>
  <si>
    <t>Back-ground</t>
  </si>
  <si>
    <t>Pre-condition</t>
  </si>
  <si>
    <t>Finish Beef Yearling</t>
  </si>
  <si>
    <t>Background</t>
  </si>
  <si>
    <t>Beef Feeder Steer Calves Finish</t>
  </si>
  <si>
    <t>Beef Feeder Heifer Calves- Finish</t>
  </si>
  <si>
    <t>TOTAL COST PER POUND OF GAIN</t>
  </si>
  <si>
    <r>
      <rPr>
        <b/>
        <sz val="10"/>
        <rFont val="Arial"/>
        <family val="2"/>
      </rPr>
      <t>Description</t>
    </r>
    <r>
      <rPr>
        <sz val="10"/>
        <rFont val="Arial"/>
      </rPr>
      <t xml:space="preserve"> </t>
    </r>
  </si>
  <si>
    <t>backgrounding Holsteins from 400 to 800 lb</t>
  </si>
  <si>
    <t>Description</t>
  </si>
  <si>
    <t>finishing Holsteins 400 lb to 1450 lb</t>
  </si>
  <si>
    <t>Decription</t>
  </si>
  <si>
    <t>finishing Holstein yearlings 800 to 1450 lb</t>
  </si>
  <si>
    <t>Pre-condition feeder calves</t>
  </si>
  <si>
    <t>background feeder calves 500 to 900 lb</t>
  </si>
  <si>
    <t>finish beef steer calves 500 to 1400 lb</t>
  </si>
  <si>
    <t>finish beef heifer calves 475 to 1250 lb</t>
  </si>
  <si>
    <t>finish beef yearlings 800 to 1400 lb</t>
  </si>
  <si>
    <t>add weight to thin cull beef cows</t>
  </si>
  <si>
    <t>Oct. 2018</t>
  </si>
  <si>
    <t>Apr. 2019</t>
  </si>
  <si>
    <t>Nov. 2019</t>
  </si>
  <si>
    <t>June. 2019</t>
  </si>
  <si>
    <t>July. 2019</t>
  </si>
  <si>
    <t>Mar. 2019</t>
  </si>
  <si>
    <t>Feb. 2019</t>
  </si>
  <si>
    <t>Example Enterprise Budgets for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</si>
</sst>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30" x14ac:knownFonts="1">
    <font>
      <sz val="10"/>
      <color rgb="FF000000"/>
      <name val="Arial"/>
    </font>
    <font>
      <b/>
      <sz val="16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9"/>
      <color rgb="FFFF0000"/>
      <name val="Arial"/>
    </font>
    <font>
      <sz val="14"/>
      <name val="Arial"/>
    </font>
    <font>
      <sz val="12"/>
      <name val="Arial"/>
    </font>
    <font>
      <b/>
      <sz val="10"/>
      <color rgb="FFFFFFFF"/>
      <name val="Arial"/>
    </font>
    <font>
      <b/>
      <u/>
      <sz val="10"/>
      <name val="Arial"/>
    </font>
    <font>
      <u/>
      <sz val="1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name val="Arial"/>
    </font>
    <font>
      <i/>
      <sz val="8"/>
      <name val="Arial"/>
    </font>
    <font>
      <sz val="10"/>
      <color rgb="FFFFFFFF"/>
      <name val="Arial"/>
    </font>
    <font>
      <b/>
      <u/>
      <sz val="10"/>
      <name val="Arial"/>
    </font>
    <font>
      <i/>
      <sz val="10"/>
      <name val="Arial"/>
    </font>
    <font>
      <i/>
      <sz val="9"/>
      <name val="Arial"/>
    </font>
    <font>
      <i/>
      <sz val="7"/>
      <name val="Arial"/>
    </font>
    <font>
      <b/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4" tint="0.39994506668294322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5" borderId="0" xfId="0" applyFont="1" applyFill="1" applyBorder="1"/>
    <xf numFmtId="165" fontId="9" fillId="0" borderId="0" xfId="0" applyNumberFormat="1" applyFont="1" applyAlignment="1">
      <alignment horizontal="right"/>
    </xf>
    <xf numFmtId="0" fontId="11" fillId="0" borderId="5" xfId="0" applyFont="1" applyBorder="1"/>
    <xf numFmtId="164" fontId="9" fillId="0" borderId="0" xfId="0" applyNumberFormat="1" applyFont="1" applyAlignment="1">
      <alignment horizontal="center"/>
    </xf>
    <xf numFmtId="0" fontId="12" fillId="0" borderId="5" xfId="0" applyFont="1" applyBorder="1"/>
    <xf numFmtId="17" fontId="9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right" wrapText="1"/>
    </xf>
    <xf numFmtId="8" fontId="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5" xfId="0" applyFont="1" applyBorder="1"/>
    <xf numFmtId="165" fontId="9" fillId="0" borderId="1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8" fontId="6" fillId="2" borderId="6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8" fontId="6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8" fontId="6" fillId="4" borderId="6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0" fillId="5" borderId="0" xfId="0" applyNumberFormat="1" applyFont="1" applyFill="1" applyBorder="1"/>
    <xf numFmtId="0" fontId="6" fillId="0" borderId="5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0" fontId="6" fillId="2" borderId="2" xfId="0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3" borderId="2" xfId="0" applyNumberFormat="1" applyFont="1" applyFill="1" applyBorder="1" applyAlignment="1">
      <alignment horizontal="right"/>
    </xf>
    <xf numFmtId="8" fontId="4" fillId="0" borderId="0" xfId="0" applyNumberFormat="1" applyFont="1"/>
    <xf numFmtId="8" fontId="6" fillId="4" borderId="2" xfId="0" applyNumberFormat="1" applyFont="1" applyFill="1" applyBorder="1" applyAlignment="1">
      <alignment horizontal="right"/>
    </xf>
    <xf numFmtId="0" fontId="17" fillId="5" borderId="0" xfId="0" applyFont="1" applyFill="1" applyBorder="1"/>
    <xf numFmtId="8" fontId="17" fillId="5" borderId="0" xfId="0" applyNumberFormat="1" applyFont="1" applyFill="1" applyBorder="1"/>
    <xf numFmtId="1" fontId="18" fillId="0" borderId="0" xfId="0" applyNumberFormat="1" applyFont="1"/>
    <xf numFmtId="2" fontId="6" fillId="2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64" fontId="6" fillId="2" borderId="2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8" fontId="6" fillId="2" borderId="2" xfId="0" applyNumberFormat="1" applyFont="1" applyFill="1" applyBorder="1"/>
    <xf numFmtId="8" fontId="6" fillId="3" borderId="2" xfId="0" applyNumberFormat="1" applyFont="1" applyFill="1" applyBorder="1"/>
    <xf numFmtId="43" fontId="6" fillId="0" borderId="0" xfId="0" applyNumberFormat="1" applyFont="1" applyAlignment="1">
      <alignment horizontal="right"/>
    </xf>
    <xf numFmtId="6" fontId="6" fillId="3" borderId="2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2" borderId="7" xfId="0" applyNumberFormat="1" applyFont="1" applyFill="1" applyBorder="1" applyAlignment="1">
      <alignment horizontal="right"/>
    </xf>
    <xf numFmtId="8" fontId="6" fillId="3" borderId="7" xfId="0" applyNumberFormat="1" applyFont="1" applyFill="1" applyBorder="1" applyAlignment="1">
      <alignment horizontal="right"/>
    </xf>
    <xf numFmtId="0" fontId="22" fillId="0" borderId="8" xfId="0" applyFont="1" applyBorder="1"/>
    <xf numFmtId="0" fontId="0" fillId="0" borderId="8" xfId="0" applyFont="1" applyBorder="1"/>
    <xf numFmtId="0" fontId="6" fillId="0" borderId="8" xfId="0" applyFont="1" applyBorder="1" applyAlignment="1">
      <alignment horizontal="right"/>
    </xf>
    <xf numFmtId="165" fontId="6" fillId="2" borderId="2" xfId="0" applyNumberFormat="1" applyFont="1" applyFill="1" applyBorder="1" applyAlignment="1"/>
    <xf numFmtId="166" fontId="6" fillId="0" borderId="0" xfId="0" applyNumberFormat="1" applyFont="1"/>
    <xf numFmtId="165" fontId="6" fillId="2" borderId="2" xfId="0" applyNumberFormat="1" applyFont="1" applyFill="1" applyBorder="1"/>
    <xf numFmtId="8" fontId="6" fillId="4" borderId="2" xfId="0" applyNumberFormat="1" applyFont="1" applyFill="1" applyBorder="1"/>
    <xf numFmtId="165" fontId="6" fillId="3" borderId="2" xfId="0" applyNumberFormat="1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165" fontId="6" fillId="4" borderId="2" xfId="0" applyNumberFormat="1" applyFont="1" applyFill="1" applyBorder="1"/>
    <xf numFmtId="0" fontId="4" fillId="5" borderId="0" xfId="0" applyFont="1" applyFill="1" applyBorder="1"/>
    <xf numFmtId="0" fontId="6" fillId="2" borderId="6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/>
    <xf numFmtId="0" fontId="10" fillId="5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8" fontId="6" fillId="6" borderId="2" xfId="0" applyNumberFormat="1" applyFont="1" applyFill="1" applyBorder="1" applyAlignment="1"/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17" fontId="24" fillId="0" borderId="0" xfId="0" applyNumberFormat="1" applyFont="1" applyAlignment="1">
      <alignment horizontal="center"/>
    </xf>
    <xf numFmtId="0" fontId="25" fillId="7" borderId="0" xfId="0" applyFont="1" applyFill="1"/>
    <xf numFmtId="0" fontId="26" fillId="7" borderId="0" xfId="0" applyFont="1" applyFill="1"/>
    <xf numFmtId="165" fontId="26" fillId="8" borderId="0" xfId="0" applyNumberFormat="1" applyFont="1" applyFill="1" applyBorder="1" applyAlignment="1"/>
    <xf numFmtId="166" fontId="26" fillId="7" borderId="0" xfId="0" applyNumberFormat="1" applyFont="1" applyFill="1"/>
    <xf numFmtId="8" fontId="26" fillId="9" borderId="2" xfId="0" applyNumberFormat="1" applyFont="1" applyFill="1" applyBorder="1"/>
    <xf numFmtId="8" fontId="25" fillId="7" borderId="0" xfId="0" applyNumberFormat="1" applyFont="1" applyFill="1"/>
    <xf numFmtId="0" fontId="25" fillId="0" borderId="0" xfId="0" applyFont="1"/>
    <xf numFmtId="0" fontId="25" fillId="0" borderId="0" xfId="0" applyFont="1" applyAlignment="1"/>
    <xf numFmtId="165" fontId="26" fillId="8" borderId="0" xfId="0" applyNumberFormat="1" applyFont="1" applyFill="1" applyBorder="1"/>
    <xf numFmtId="8" fontId="26" fillId="7" borderId="0" xfId="0" applyNumberFormat="1" applyFont="1" applyFill="1"/>
    <xf numFmtId="0" fontId="28" fillId="0" borderId="0" xfId="0" applyFont="1"/>
    <xf numFmtId="0" fontId="4" fillId="10" borderId="10" xfId="0" applyFont="1" applyFill="1" applyBorder="1"/>
    <xf numFmtId="0" fontId="4" fillId="10" borderId="11" xfId="0" applyFont="1" applyFill="1" applyBorder="1"/>
    <xf numFmtId="0" fontId="29" fillId="10" borderId="9" xfId="0" applyFont="1" applyFill="1" applyBorder="1"/>
    <xf numFmtId="0" fontId="27" fillId="0" borderId="0" xfId="0" applyFont="1"/>
    <xf numFmtId="0" fontId="0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/>
    <xf numFmtId="0" fontId="5" fillId="0" borderId="1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5" borderId="0" xfId="0" applyFont="1" applyFill="1" applyBorder="1"/>
    <xf numFmtId="0" fontId="5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38100</xdr:rowOff>
    </xdr:from>
    <xdr:to>
      <xdr:col>9</xdr:col>
      <xdr:colOff>733425</xdr:colOff>
      <xdr:row>1</xdr:row>
      <xdr:rowOff>209550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42862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9525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yi.uwex.edu/wbic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7"/>
  <sheetViews>
    <sheetView tabSelected="1" workbookViewId="0">
      <selection activeCell="K6" sqref="K6"/>
    </sheetView>
  </sheetViews>
  <sheetFormatPr defaultColWidth="17.28515625" defaultRowHeight="15" customHeight="1" x14ac:dyDescent="0.2"/>
  <cols>
    <col min="1" max="1" width="37.42578125" customWidth="1"/>
    <col min="2" max="2" width="11.85546875" customWidth="1"/>
    <col min="3" max="3" width="13.140625" customWidth="1"/>
    <col min="4" max="4" width="14.85546875" customWidth="1"/>
    <col min="5" max="5" width="13.42578125" customWidth="1"/>
    <col min="6" max="6" width="18.42578125" customWidth="1"/>
    <col min="7" max="7" width="11.7109375" customWidth="1"/>
    <col min="8" max="9" width="11.85546875" customWidth="1"/>
    <col min="10" max="10" width="13.28515625" customWidth="1"/>
    <col min="11" max="26" width="8.85546875" customWidth="1"/>
  </cols>
  <sheetData>
    <row r="1" spans="1:12" ht="20.25" customHeight="1" x14ac:dyDescent="0.3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ht="20.25" customHeight="1" x14ac:dyDescent="0.3">
      <c r="A2" s="2" t="s">
        <v>134</v>
      </c>
      <c r="B2" s="1"/>
      <c r="C2" s="1"/>
      <c r="D2" s="1"/>
      <c r="E2" s="1"/>
      <c r="F2" s="1"/>
      <c r="G2" s="1"/>
      <c r="H2" s="1"/>
      <c r="I2" s="1"/>
      <c r="J2" s="1"/>
    </row>
    <row r="3" spans="1:12" ht="20.25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2" ht="16.5" customHeight="1" x14ac:dyDescent="0.25">
      <c r="A4" s="127" t="s">
        <v>1</v>
      </c>
      <c r="B4" s="128"/>
      <c r="C4" s="128"/>
      <c r="D4" s="128"/>
      <c r="E4" s="128"/>
      <c r="F4" s="3"/>
      <c r="G4" s="3"/>
      <c r="H4" s="3"/>
      <c r="I4" s="3"/>
      <c r="J4" s="3"/>
    </row>
    <row r="5" spans="1:12" ht="48" customHeight="1" x14ac:dyDescent="0.25">
      <c r="A5" s="13" t="s">
        <v>3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6" t="s">
        <v>14</v>
      </c>
      <c r="J5" s="16" t="s">
        <v>15</v>
      </c>
      <c r="K5" s="17"/>
      <c r="L5" s="124"/>
    </row>
    <row r="6" spans="1:12" s="96" customFormat="1" ht="21" customHeight="1" x14ac:dyDescent="0.2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7"/>
    </row>
    <row r="7" spans="1:12" ht="18" customHeight="1" x14ac:dyDescent="0.25">
      <c r="A7" s="18" t="s">
        <v>17</v>
      </c>
      <c r="B7" s="19">
        <v>400</v>
      </c>
      <c r="C7" s="19" t="s">
        <v>127</v>
      </c>
      <c r="D7" s="19">
        <v>800</v>
      </c>
      <c r="E7" s="19" t="s">
        <v>128</v>
      </c>
      <c r="F7" s="19" t="s">
        <v>111</v>
      </c>
      <c r="G7" s="24">
        <v>2.2000000000000002</v>
      </c>
      <c r="H7" s="24">
        <v>6.5</v>
      </c>
      <c r="I7" s="22">
        <v>85</v>
      </c>
      <c r="J7" s="22">
        <v>75</v>
      </c>
      <c r="K7" s="17"/>
    </row>
    <row r="8" spans="1:12" ht="18" customHeight="1" x14ac:dyDescent="0.25">
      <c r="A8" s="18" t="s">
        <v>107</v>
      </c>
      <c r="B8" s="19">
        <v>400</v>
      </c>
      <c r="C8" s="19" t="s">
        <v>127</v>
      </c>
      <c r="D8" s="19">
        <v>1450</v>
      </c>
      <c r="E8" s="19" t="s">
        <v>129</v>
      </c>
      <c r="F8" s="19" t="s">
        <v>18</v>
      </c>
      <c r="G8" s="20">
        <v>2.8</v>
      </c>
      <c r="H8" s="20">
        <v>7.2</v>
      </c>
      <c r="I8" s="22">
        <v>85</v>
      </c>
      <c r="J8" s="22">
        <v>88</v>
      </c>
      <c r="K8" s="17"/>
    </row>
    <row r="9" spans="1:12" ht="18" customHeight="1" x14ac:dyDescent="0.25">
      <c r="A9" s="18" t="s">
        <v>19</v>
      </c>
      <c r="B9" s="19">
        <v>800</v>
      </c>
      <c r="C9" s="19" t="s">
        <v>127</v>
      </c>
      <c r="D9" s="19">
        <v>1450</v>
      </c>
      <c r="E9" s="26" t="s">
        <v>130</v>
      </c>
      <c r="F9" s="19" t="s">
        <v>18</v>
      </c>
      <c r="G9" s="20">
        <v>2.8</v>
      </c>
      <c r="H9" s="20">
        <v>7.5</v>
      </c>
      <c r="I9" s="22">
        <v>75</v>
      </c>
      <c r="J9" s="22">
        <v>86</v>
      </c>
      <c r="K9" s="17"/>
    </row>
    <row r="10" spans="1:12" s="96" customFormat="1" ht="18" customHeight="1" x14ac:dyDescent="0.25">
      <c r="A10" s="18" t="s">
        <v>105</v>
      </c>
      <c r="B10" s="40">
        <v>500</v>
      </c>
      <c r="C10" s="40" t="s">
        <v>127</v>
      </c>
      <c r="D10" s="40">
        <v>600</v>
      </c>
      <c r="E10" s="26" t="s">
        <v>106</v>
      </c>
      <c r="F10" s="40" t="s">
        <v>109</v>
      </c>
      <c r="G10" s="24">
        <v>2.2000000000000002</v>
      </c>
      <c r="H10" s="24">
        <v>5.2</v>
      </c>
      <c r="I10" s="22">
        <v>130</v>
      </c>
      <c r="J10" s="22">
        <v>130</v>
      </c>
      <c r="K10" s="17"/>
    </row>
    <row r="11" spans="1:12" ht="18" customHeight="1" x14ac:dyDescent="0.25">
      <c r="A11" s="105" t="s">
        <v>112</v>
      </c>
      <c r="B11" s="19">
        <v>500</v>
      </c>
      <c r="C11" s="19" t="s">
        <v>127</v>
      </c>
      <c r="D11" s="19">
        <v>1400</v>
      </c>
      <c r="E11" s="26" t="s">
        <v>131</v>
      </c>
      <c r="F11" s="19" t="s">
        <v>18</v>
      </c>
      <c r="G11" s="20">
        <v>3.2</v>
      </c>
      <c r="H11" s="20">
        <v>6.8</v>
      </c>
      <c r="I11" s="28">
        <v>140</v>
      </c>
      <c r="J11" s="28">
        <v>105</v>
      </c>
      <c r="K11" s="17"/>
      <c r="L11" s="123"/>
    </row>
    <row r="12" spans="1:12" s="97" customFormat="1" ht="18" customHeight="1" x14ac:dyDescent="0.25">
      <c r="A12" s="105" t="s">
        <v>113</v>
      </c>
      <c r="B12" s="40">
        <v>475</v>
      </c>
      <c r="C12" s="106" t="s">
        <v>127</v>
      </c>
      <c r="D12" s="40">
        <v>1250</v>
      </c>
      <c r="E12" s="107" t="s">
        <v>130</v>
      </c>
      <c r="F12" s="106" t="s">
        <v>18</v>
      </c>
      <c r="G12" s="24">
        <v>3</v>
      </c>
      <c r="H12" s="24">
        <v>7.2</v>
      </c>
      <c r="I12" s="28">
        <v>125</v>
      </c>
      <c r="J12" s="28">
        <v>105</v>
      </c>
      <c r="K12" s="17"/>
      <c r="L12" s="123"/>
    </row>
    <row r="13" spans="1:12" ht="18" customHeight="1" x14ac:dyDescent="0.25">
      <c r="A13" s="18" t="s">
        <v>104</v>
      </c>
      <c r="B13" s="19">
        <v>500</v>
      </c>
      <c r="C13" s="19" t="s">
        <v>127</v>
      </c>
      <c r="D13" s="19">
        <v>900</v>
      </c>
      <c r="E13" s="19" t="s">
        <v>132</v>
      </c>
      <c r="F13" s="19" t="s">
        <v>111</v>
      </c>
      <c r="G13" s="24">
        <v>2.5</v>
      </c>
      <c r="H13" s="24">
        <v>6.3</v>
      </c>
      <c r="I13" s="22">
        <v>130</v>
      </c>
      <c r="J13" s="22">
        <v>101</v>
      </c>
      <c r="K13" s="17"/>
    </row>
    <row r="14" spans="1:12" ht="18" customHeight="1" x14ac:dyDescent="0.25">
      <c r="A14" s="105" t="s">
        <v>110</v>
      </c>
      <c r="B14" s="19">
        <v>800</v>
      </c>
      <c r="C14" s="19" t="s">
        <v>127</v>
      </c>
      <c r="D14" s="19">
        <v>1400</v>
      </c>
      <c r="E14" s="26" t="s">
        <v>132</v>
      </c>
      <c r="F14" s="19" t="s">
        <v>18</v>
      </c>
      <c r="G14" s="20">
        <v>3.5</v>
      </c>
      <c r="H14" s="20">
        <v>7</v>
      </c>
      <c r="I14" s="22">
        <v>120</v>
      </c>
      <c r="J14" s="22">
        <v>114</v>
      </c>
      <c r="K14" s="17"/>
    </row>
    <row r="15" spans="1:12" ht="18.75" customHeight="1" x14ac:dyDescent="0.25">
      <c r="A15" s="30" t="s">
        <v>22</v>
      </c>
      <c r="B15" s="31">
        <v>1200</v>
      </c>
      <c r="C15" s="32" t="s">
        <v>106</v>
      </c>
      <c r="D15" s="31">
        <v>1400</v>
      </c>
      <c r="E15" s="32" t="s">
        <v>133</v>
      </c>
      <c r="F15" s="31" t="s">
        <v>18</v>
      </c>
      <c r="G15" s="33">
        <v>2.5</v>
      </c>
      <c r="H15" s="33">
        <v>9</v>
      </c>
      <c r="I15" s="35">
        <v>45</v>
      </c>
      <c r="J15" s="35">
        <v>55</v>
      </c>
      <c r="K15" s="17"/>
    </row>
    <row r="16" spans="1:12" ht="18" customHeight="1" x14ac:dyDescent="0.25">
      <c r="A16" s="12"/>
      <c r="B16" s="12"/>
      <c r="C16" s="4"/>
      <c r="D16" s="4"/>
      <c r="E16" s="4"/>
      <c r="F16" s="4"/>
      <c r="G16" s="4"/>
      <c r="H16" s="4"/>
      <c r="I16" s="4"/>
      <c r="J16" s="4"/>
      <c r="K16" s="17"/>
    </row>
    <row r="17" spans="1:11" ht="12.75" customHeight="1" x14ac:dyDescent="0.2">
      <c r="A17" s="4"/>
      <c r="B17" s="4"/>
      <c r="C17" s="18"/>
      <c r="D17" s="18"/>
      <c r="E17" s="18"/>
      <c r="F17" s="18"/>
      <c r="G17" s="18"/>
      <c r="H17" s="4"/>
      <c r="I17" s="4"/>
      <c r="J17" s="4"/>
    </row>
    <row r="18" spans="1:11" ht="12.75" customHeight="1" x14ac:dyDescent="0.2">
      <c r="A18" s="4"/>
      <c r="B18" s="4"/>
      <c r="C18" s="18"/>
      <c r="D18" s="18"/>
      <c r="E18" s="18"/>
      <c r="F18" s="18"/>
      <c r="G18" s="18"/>
      <c r="H18" s="4"/>
      <c r="I18" s="4"/>
      <c r="J18" s="4"/>
    </row>
    <row r="19" spans="1:11" ht="15.75" customHeight="1" x14ac:dyDescent="0.25">
      <c r="A19" s="6" t="s">
        <v>27</v>
      </c>
      <c r="B19" s="18"/>
      <c r="C19" s="18"/>
      <c r="D19" s="18"/>
      <c r="E19" s="18"/>
      <c r="F19" s="18"/>
      <c r="G19" s="18"/>
      <c r="H19" s="4"/>
      <c r="I19" s="4"/>
      <c r="J19" s="4"/>
    </row>
    <row r="20" spans="1:11" ht="34.5" customHeight="1" x14ac:dyDescent="0.25">
      <c r="A20" s="30"/>
      <c r="B20" s="104" t="s">
        <v>109</v>
      </c>
      <c r="C20" s="104" t="s">
        <v>108</v>
      </c>
      <c r="D20" s="15" t="s">
        <v>18</v>
      </c>
      <c r="E20" s="37" t="s">
        <v>28</v>
      </c>
      <c r="F20" s="38" t="s">
        <v>21</v>
      </c>
      <c r="G20" s="18"/>
      <c r="H20" s="4"/>
      <c r="I20" s="4"/>
      <c r="J20" s="4"/>
    </row>
    <row r="21" spans="1:11" ht="12.75" customHeight="1" x14ac:dyDescent="0.2">
      <c r="A21" s="18" t="s">
        <v>30</v>
      </c>
      <c r="B21" s="40">
        <v>48</v>
      </c>
      <c r="C21" s="19">
        <v>28</v>
      </c>
      <c r="D21" s="19">
        <v>50</v>
      </c>
      <c r="E21" s="22">
        <v>3</v>
      </c>
      <c r="F21" s="41" t="s">
        <v>31</v>
      </c>
      <c r="G21" s="18"/>
      <c r="H21" s="4"/>
      <c r="I21" s="4"/>
      <c r="J21" s="4"/>
    </row>
    <row r="22" spans="1:11" ht="12.75" customHeight="1" x14ac:dyDescent="0.2">
      <c r="A22" s="18" t="s">
        <v>32</v>
      </c>
      <c r="B22" s="19">
        <v>0</v>
      </c>
      <c r="C22" s="19">
        <v>20</v>
      </c>
      <c r="D22" s="19">
        <v>25</v>
      </c>
      <c r="E22" s="22">
        <v>140</v>
      </c>
      <c r="F22" s="41" t="s">
        <v>33</v>
      </c>
      <c r="G22" s="18"/>
      <c r="H22" s="4"/>
      <c r="I22" s="4"/>
      <c r="J22" s="4"/>
    </row>
    <row r="23" spans="1:11" ht="12.75" customHeight="1" x14ac:dyDescent="0.2">
      <c r="A23" s="18" t="s">
        <v>34</v>
      </c>
      <c r="B23" s="40">
        <v>50</v>
      </c>
      <c r="C23" s="19">
        <v>20</v>
      </c>
      <c r="D23" s="19">
        <v>0</v>
      </c>
      <c r="E23" s="22">
        <v>140</v>
      </c>
      <c r="F23" s="41" t="s">
        <v>33</v>
      </c>
      <c r="G23" s="18"/>
      <c r="H23" s="4"/>
      <c r="I23" s="4"/>
      <c r="J23" s="4"/>
    </row>
    <row r="24" spans="1:11" ht="12.75" customHeight="1" x14ac:dyDescent="0.2">
      <c r="A24" s="18" t="s">
        <v>35</v>
      </c>
      <c r="B24" s="40">
        <v>0</v>
      </c>
      <c r="C24" s="19">
        <v>30</v>
      </c>
      <c r="D24" s="19">
        <v>20</v>
      </c>
      <c r="E24" s="22">
        <v>30</v>
      </c>
      <c r="F24" s="41" t="s">
        <v>33</v>
      </c>
      <c r="G24" s="18"/>
      <c r="H24" s="4"/>
      <c r="I24" s="4"/>
      <c r="J24" s="4"/>
    </row>
    <row r="25" spans="1:11" ht="15.75" customHeight="1" x14ac:dyDescent="0.2">
      <c r="A25" s="30" t="s">
        <v>36</v>
      </c>
      <c r="B25" s="43">
        <v>2</v>
      </c>
      <c r="C25" s="31">
        <v>2</v>
      </c>
      <c r="D25" s="31">
        <v>5</v>
      </c>
      <c r="E25" s="45">
        <v>550</v>
      </c>
      <c r="F25" s="46" t="s">
        <v>33</v>
      </c>
      <c r="G25" s="18"/>
      <c r="H25" s="4"/>
      <c r="I25" s="4"/>
      <c r="J25" s="4"/>
    </row>
    <row r="26" spans="1:11" ht="12.75" customHeight="1" x14ac:dyDescent="0.2">
      <c r="A26" s="4"/>
      <c r="B26" s="4"/>
      <c r="C26" s="4"/>
      <c r="D26" s="4"/>
      <c r="E26" s="4"/>
      <c r="F26" s="4"/>
      <c r="G26" s="18"/>
      <c r="H26" s="4"/>
      <c r="I26" s="4"/>
      <c r="J26" s="4"/>
    </row>
    <row r="27" spans="1:11" ht="12.75" customHeight="1" x14ac:dyDescent="0.2">
      <c r="A27" s="4"/>
      <c r="B27" s="4"/>
      <c r="C27" s="4"/>
      <c r="D27" s="4"/>
      <c r="E27" s="4"/>
      <c r="F27" s="4"/>
      <c r="G27" s="18"/>
      <c r="H27" s="4"/>
      <c r="I27" s="4"/>
      <c r="J27" s="4"/>
    </row>
    <row r="28" spans="1:11" ht="12.75" customHeight="1" x14ac:dyDescent="0.25">
      <c r="A28" s="48" t="s">
        <v>38</v>
      </c>
      <c r="B28" s="50"/>
      <c r="C28" s="50"/>
      <c r="D28" s="50"/>
      <c r="E28" s="53" t="str">
        <f>HYPERLINK("http://fyi.uwex.edu/wbic/","http://fyi.uwex.edu/wbic/")</f>
        <v>http://fyi.uwex.edu/wbic/</v>
      </c>
      <c r="F28" s="50"/>
      <c r="G28" s="50"/>
      <c r="H28" s="50"/>
      <c r="I28" s="50"/>
      <c r="J28" s="50"/>
      <c r="K28" s="50"/>
    </row>
    <row r="29" spans="1:11" ht="12.75" customHeight="1" x14ac:dyDescent="0.25">
      <c r="A29" s="48"/>
      <c r="B29" s="50"/>
      <c r="C29" s="50"/>
      <c r="D29" s="50"/>
      <c r="E29" s="53"/>
      <c r="F29" s="50"/>
      <c r="G29" s="50"/>
      <c r="H29" s="50"/>
      <c r="I29" s="50"/>
      <c r="J29" s="50"/>
      <c r="K29" s="50"/>
    </row>
    <row r="30" spans="1:11" ht="12.75" customHeight="1" x14ac:dyDescent="0.2">
      <c r="A30" s="129" t="s">
        <v>47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spans="1:11" ht="12.75" customHeight="1" x14ac:dyDescent="0.2">
      <c r="A31" s="130" t="s">
        <v>49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</row>
  </sheetData>
  <mergeCells count="4">
    <mergeCell ref="A1:J1"/>
    <mergeCell ref="A4:E4"/>
    <mergeCell ref="A30:K30"/>
    <mergeCell ref="A31:K31"/>
  </mergeCells>
  <hyperlinks>
    <hyperlink ref="E28" r:id="rId1" display="http://fyi.uwex.edu/wbic/" xr:uid="{00000000-0004-0000-0000-000000000000}"/>
  </hyperlinks>
  <pageMargins left="0.7" right="0.7" top="0.75" bottom="0.75" header="0.3" footer="0.3"/>
  <pageSetup scale="74" fitToHeight="0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topLeftCell="A25" workbookViewId="0">
      <selection activeCell="F29" sqref="F2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126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103</v>
      </c>
      <c r="B9" s="12"/>
      <c r="C9" s="4"/>
      <c r="D9" s="36">
        <v>1300</v>
      </c>
      <c r="E9" s="39" t="s">
        <v>29</v>
      </c>
      <c r="F9" s="42">
        <v>55</v>
      </c>
      <c r="G9" s="44" t="s">
        <v>37</v>
      </c>
      <c r="H9" s="47">
        <f>D9*(F9/100)</f>
        <v>715.00000000000011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1100</v>
      </c>
      <c r="E14" s="39" t="s">
        <v>29</v>
      </c>
      <c r="F14" s="56">
        <v>45</v>
      </c>
      <c r="G14" s="44" t="s">
        <v>37</v>
      </c>
      <c r="H14" s="57">
        <f>D14*(F14/100)</f>
        <v>495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77">
        <v>7</v>
      </c>
      <c r="G15" s="39" t="s">
        <v>51</v>
      </c>
      <c r="H15" s="57">
        <f>F15</f>
        <v>7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502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2.5</v>
      </c>
      <c r="E18" s="39" t="s">
        <v>55</v>
      </c>
      <c r="F18" s="7" t="s">
        <v>56</v>
      </c>
      <c r="G18" s="4"/>
      <c r="H18" s="64">
        <f>H19/D18</f>
        <v>80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9</v>
      </c>
      <c r="E19" s="39" t="s">
        <v>59</v>
      </c>
      <c r="F19" s="7" t="s">
        <v>60</v>
      </c>
      <c r="G19" s="65"/>
      <c r="H19" s="64">
        <f>D9-D14</f>
        <v>200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1.56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124.80000000000001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0.62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</v>
      </c>
      <c r="E26" s="39" t="s">
        <v>69</v>
      </c>
      <c r="F26" s="73"/>
      <c r="G26" s="44"/>
      <c r="H26" s="57">
        <f>H16*(D26/100)</f>
        <v>5.0200000000000005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502</v>
      </c>
      <c r="E27" s="39" t="s">
        <v>71</v>
      </c>
      <c r="F27" s="55">
        <v>6.3</v>
      </c>
      <c r="G27" s="44" t="s">
        <v>72</v>
      </c>
      <c r="H27" s="57">
        <f>D27*(F27/100)*(H$18/365)</f>
        <v>6.9317260273972598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62.400000000000006</v>
      </c>
      <c r="E28" s="39" t="s">
        <v>71</v>
      </c>
      <c r="F28" s="55">
        <v>6.3</v>
      </c>
      <c r="G28" s="44" t="s">
        <v>72</v>
      </c>
      <c r="H28" s="57">
        <f>(D28)*(F28/100)*(H$18/365)</f>
        <v>0.8616328767123288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500</v>
      </c>
      <c r="E29" s="39" t="s">
        <v>29</v>
      </c>
      <c r="F29" s="56">
        <v>60</v>
      </c>
      <c r="G29" s="44" t="s">
        <v>76</v>
      </c>
      <c r="H29" s="57">
        <f>D29*(F29/2000)</f>
        <v>15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1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5</v>
      </c>
      <c r="G31" s="44" t="s">
        <v>51</v>
      </c>
      <c r="H31" s="57">
        <f t="shared" si="0"/>
        <v>5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0</v>
      </c>
      <c r="G32" s="44" t="s">
        <v>80</v>
      </c>
      <c r="H32" s="57">
        <v>2.27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51</v>
      </c>
      <c r="H33" s="57">
        <f t="shared" ref="H33:H35" si="1">F33</f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45</v>
      </c>
      <c r="G34" s="39" t="s">
        <v>51</v>
      </c>
      <c r="H34" s="57">
        <f t="shared" si="1"/>
        <v>45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1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100.08335890410959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48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1.3644167945205481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715.00000000000011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726.88335890410951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-11.8833589041094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48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-59.8833589041094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59.606412223393036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58.83718145416227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1200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36.259720091324205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9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showGridLines="0" workbookViewId="0">
      <selection activeCell="O13" sqref="O13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 x14ac:dyDescent="0.2">
      <c r="A6" s="118" t="s">
        <v>115</v>
      </c>
      <c r="B6" s="12"/>
      <c r="C6" s="121" t="s">
        <v>116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800</v>
      </c>
      <c r="E9" s="39" t="s">
        <v>29</v>
      </c>
      <c r="F9" s="42">
        <v>75</v>
      </c>
      <c r="G9" s="44" t="s">
        <v>37</v>
      </c>
      <c r="H9" s="47">
        <f>D9*(F9/100)</f>
        <v>600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400</v>
      </c>
      <c r="E14" s="39" t="s">
        <v>29</v>
      </c>
      <c r="F14" s="56">
        <v>85</v>
      </c>
      <c r="G14" s="44" t="s">
        <v>37</v>
      </c>
      <c r="H14" s="57">
        <f>D14*(F14/100)</f>
        <v>340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5</v>
      </c>
      <c r="G15" s="39" t="s">
        <v>51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345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2.2000000000000002</v>
      </c>
      <c r="E18" s="39" t="s">
        <v>55</v>
      </c>
      <c r="F18" s="7" t="s">
        <v>56</v>
      </c>
      <c r="G18" s="4"/>
      <c r="H18" s="64">
        <f>H19/D18</f>
        <v>181.81818181818181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6.5</v>
      </c>
      <c r="E19" s="39" t="s">
        <v>59</v>
      </c>
      <c r="F19" s="7" t="s">
        <v>60</v>
      </c>
      <c r="G19" s="65"/>
      <c r="H19" s="64">
        <f>D9-D14</f>
        <v>400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0.87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158.18181818181819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6.9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345</v>
      </c>
      <c r="E27" s="39" t="s">
        <v>71</v>
      </c>
      <c r="F27" s="55">
        <v>6.3</v>
      </c>
      <c r="G27" s="44" t="s">
        <v>72</v>
      </c>
      <c r="H27" s="57">
        <f>D27*(F27/100)*(H$18/365)</f>
        <v>10.826899128268991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79.090909090909093</v>
      </c>
      <c r="E28" s="39" t="s">
        <v>71</v>
      </c>
      <c r="F28" s="55">
        <v>6.3</v>
      </c>
      <c r="G28" s="44" t="s">
        <v>72</v>
      </c>
      <c r="H28" s="57">
        <f>(D28)*(F28/100)*(H$18/365)</f>
        <v>2.4820559266387412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910</v>
      </c>
      <c r="E29" s="39" t="s">
        <v>29</v>
      </c>
      <c r="F29" s="56">
        <v>30</v>
      </c>
      <c r="G29" s="44" t="s">
        <v>76</v>
      </c>
      <c r="H29" s="57">
        <f>D29*(F29/2000)</f>
        <v>13.65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3</v>
      </c>
      <c r="G32" s="44" t="s">
        <v>80</v>
      </c>
      <c r="H32" s="57">
        <f t="shared" si="0"/>
        <v>3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51</v>
      </c>
      <c r="H33" s="57">
        <f t="shared" si="0"/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25</v>
      </c>
      <c r="G34" s="39" t="s">
        <v>51</v>
      </c>
      <c r="H34" s="57">
        <f t="shared" si="0"/>
        <v>25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8</v>
      </c>
      <c r="G35" s="44" t="s">
        <v>51</v>
      </c>
      <c r="H35" s="79">
        <f t="shared" si="0"/>
        <v>8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93.858955054907739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109.09090909090908</v>
      </c>
      <c r="I39" s="58"/>
      <c r="J39" s="4"/>
      <c r="K39" s="4"/>
    </row>
    <row r="40" spans="1:26" s="115" customFormat="1" ht="12.75" customHeight="1" x14ac:dyDescent="0.2">
      <c r="A40" s="109" t="s">
        <v>114</v>
      </c>
      <c r="B40" s="109"/>
      <c r="C40" s="108"/>
      <c r="D40" s="110"/>
      <c r="E40" s="109"/>
      <c r="F40" s="108"/>
      <c r="G40" s="111"/>
      <c r="H40" s="112"/>
      <c r="I40" s="113"/>
      <c r="J40" s="108"/>
      <c r="K40" s="114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0.90282920581908743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600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597.04077323672595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2.9592267632740459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109.09090909090908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-106.13168232763503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88.266460290954385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87.266460290954385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400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58.467079418091252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100-000000000000}"/>
  </hyperlinks>
  <pageMargins left="0.45" right="0.45" top="0.5" bottom="0.5" header="0.3" footer="0.3"/>
  <pageSetup scale="98" fitToWidth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topLeftCell="A19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customHeight="1" x14ac:dyDescent="0.2">
      <c r="A6" s="122" t="s">
        <v>117</v>
      </c>
      <c r="B6" s="12"/>
      <c r="C6" s="121" t="s">
        <v>118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1450</v>
      </c>
      <c r="E9" s="39" t="s">
        <v>29</v>
      </c>
      <c r="F9" s="42">
        <v>88</v>
      </c>
      <c r="G9" s="44" t="s">
        <v>37</v>
      </c>
      <c r="H9" s="47">
        <f>D9*(F9/100)</f>
        <v>1276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400</v>
      </c>
      <c r="E14" s="39" t="s">
        <v>29</v>
      </c>
      <c r="F14" s="56">
        <v>85</v>
      </c>
      <c r="G14" s="44" t="s">
        <v>37</v>
      </c>
      <c r="H14" s="57">
        <f>D14*(F14/100)</f>
        <v>340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5</v>
      </c>
      <c r="G15" s="39" t="s">
        <v>51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345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2.8</v>
      </c>
      <c r="E18" s="39" t="s">
        <v>55</v>
      </c>
      <c r="F18" s="7" t="s">
        <v>56</v>
      </c>
      <c r="G18" s="4"/>
      <c r="H18" s="64">
        <f>H19/D18</f>
        <v>375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7.2</v>
      </c>
      <c r="E19" s="39" t="s">
        <v>59</v>
      </c>
      <c r="F19" s="7" t="s">
        <v>60</v>
      </c>
      <c r="G19" s="65"/>
      <c r="H19" s="64">
        <f>D9-D14</f>
        <v>1050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1.39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521.25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0.5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6.9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345</v>
      </c>
      <c r="E27" s="39" t="s">
        <v>71</v>
      </c>
      <c r="F27" s="55">
        <v>6.3</v>
      </c>
      <c r="G27" s="44" t="s">
        <v>72</v>
      </c>
      <c r="H27" s="57">
        <f>D27*(F27/100)*(H$18/365)</f>
        <v>22.330479452054796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260.625</v>
      </c>
      <c r="E28" s="39" t="s">
        <v>71</v>
      </c>
      <c r="F28" s="55">
        <v>6.3</v>
      </c>
      <c r="G28" s="44" t="s">
        <v>72</v>
      </c>
      <c r="H28" s="57">
        <f>(D28)*(F28/100)*(H$18/365)</f>
        <v>16.869220890410958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1875</v>
      </c>
      <c r="E29" s="39" t="s">
        <v>29</v>
      </c>
      <c r="F29" s="56">
        <v>30</v>
      </c>
      <c r="G29" s="44" t="s">
        <v>76</v>
      </c>
      <c r="H29" s="57">
        <f>D29*(F29/2000)</f>
        <v>28.125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51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30</v>
      </c>
      <c r="G34" s="39" t="s">
        <v>51</v>
      </c>
      <c r="H34" s="57">
        <f t="shared" si="0"/>
        <v>30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142.22470034246575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225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8"/>
      <c r="D40" s="110"/>
      <c r="E40" s="109"/>
      <c r="F40" s="108"/>
      <c r="G40" s="111"/>
      <c r="H40" s="112"/>
      <c r="I40" s="113"/>
      <c r="J40" s="108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0.84616638127853883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1276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1008.4747003424658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267.52529965753422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225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42.525299657534219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85.067220713273514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84.37756554085972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400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95.631324914383555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topLeftCell="A13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119</v>
      </c>
      <c r="B6" s="12"/>
      <c r="C6" s="121" t="s">
        <v>120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1450</v>
      </c>
      <c r="E9" s="39" t="s">
        <v>29</v>
      </c>
      <c r="F9" s="42">
        <v>86</v>
      </c>
      <c r="G9" s="44" t="s">
        <v>37</v>
      </c>
      <c r="H9" s="47">
        <f>D9*(F9/100)</f>
        <v>1247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800</v>
      </c>
      <c r="E14" s="39" t="s">
        <v>29</v>
      </c>
      <c r="F14" s="56">
        <v>75</v>
      </c>
      <c r="G14" s="44" t="s">
        <v>37</v>
      </c>
      <c r="H14" s="57">
        <f>D14*(F14/100)</f>
        <v>600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5</v>
      </c>
      <c r="G15" s="39" t="s">
        <v>51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605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2.8</v>
      </c>
      <c r="E18" s="39" t="s">
        <v>55</v>
      </c>
      <c r="F18" s="7" t="s">
        <v>56</v>
      </c>
      <c r="G18" s="4"/>
      <c r="H18" s="64">
        <f>H19/D18</f>
        <v>232.14285714285717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7.5</v>
      </c>
      <c r="E19" s="39" t="s">
        <v>59</v>
      </c>
      <c r="F19" s="7" t="s">
        <v>60</v>
      </c>
      <c r="G19" s="65"/>
      <c r="H19" s="64">
        <f>D9-D14</f>
        <v>650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1.45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336.60714285714289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0.52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1.5</v>
      </c>
      <c r="E26" s="39" t="s">
        <v>69</v>
      </c>
      <c r="F26" s="73"/>
      <c r="G26" s="44"/>
      <c r="H26" s="57">
        <f>H16*(D26/100)</f>
        <v>9.0749999999999993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605</v>
      </c>
      <c r="E27" s="39" t="s">
        <v>71</v>
      </c>
      <c r="F27" s="55">
        <v>6.3</v>
      </c>
      <c r="G27" s="44" t="s">
        <v>72</v>
      </c>
      <c r="H27" s="57">
        <f>D27*(F27/100)*(H$18/365)</f>
        <v>24.241438356164387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168.30357142857144</v>
      </c>
      <c r="E28" s="39" t="s">
        <v>71</v>
      </c>
      <c r="F28" s="55">
        <v>6.3</v>
      </c>
      <c r="G28" s="44" t="s">
        <v>72</v>
      </c>
      <c r="H28" s="57">
        <f>(D28)*(F28/100)*(H$18/365)</f>
        <v>6.743670499021527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1200</v>
      </c>
      <c r="E29" s="39" t="s">
        <v>29</v>
      </c>
      <c r="F29" s="56">
        <v>30</v>
      </c>
      <c r="G29" s="44" t="s">
        <v>76</v>
      </c>
      <c r="H29" s="57">
        <f>D29*(F29/2000)</f>
        <v>18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1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6</v>
      </c>
      <c r="G32" s="44" t="s">
        <v>80</v>
      </c>
      <c r="H32" s="57">
        <v>2.27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51</v>
      </c>
      <c r="H33" s="57">
        <f t="shared" ref="H33:H35" si="1">F33</f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51</v>
      </c>
      <c r="H34" s="57">
        <f t="shared" si="1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1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127.33010885518591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139.28571428571431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0"/>
      <c r="E40" s="109"/>
      <c r="F40" s="108"/>
      <c r="G40" s="111"/>
      <c r="H40" s="112"/>
      <c r="I40" s="113"/>
      <c r="J40" s="108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0.92803533230468171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1247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1068.9372517123288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178.06274828767118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139.28571428571431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38.777034001956878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83.32572179296848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82.636066620554686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800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79.847129250244606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300-000000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topLeftCell="A31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121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600</v>
      </c>
      <c r="E9" s="39" t="s">
        <v>29</v>
      </c>
      <c r="F9" s="42">
        <v>130</v>
      </c>
      <c r="G9" s="44" t="s">
        <v>37</v>
      </c>
      <c r="H9" s="47">
        <f>D9*(F9/100)</f>
        <v>780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>
        <v>150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500</v>
      </c>
      <c r="E14" s="39" t="s">
        <v>29</v>
      </c>
      <c r="F14" s="56">
        <v>130</v>
      </c>
      <c r="G14" s="44" t="s">
        <v>37</v>
      </c>
      <c r="H14" s="57">
        <f>D14*(F14/100)</f>
        <v>650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0</v>
      </c>
      <c r="G15" s="39" t="s">
        <v>51</v>
      </c>
      <c r="H15" s="57">
        <f>F15</f>
        <v>0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650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2.2000000000000002</v>
      </c>
      <c r="E18" s="39" t="s">
        <v>55</v>
      </c>
      <c r="F18" s="7" t="s">
        <v>56</v>
      </c>
      <c r="G18" s="4"/>
      <c r="H18" s="64">
        <f>H19/D18</f>
        <v>45.454545454545453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5.2</v>
      </c>
      <c r="E19" s="39" t="s">
        <v>59</v>
      </c>
      <c r="F19" s="7" t="s">
        <v>60</v>
      </c>
      <c r="G19" s="65"/>
      <c r="H19" s="64">
        <f>D9-D14</f>
        <v>100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0.85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38.636363636363633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0.39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13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650</v>
      </c>
      <c r="E27" s="39" t="s">
        <v>71</v>
      </c>
      <c r="F27" s="55">
        <v>6.3</v>
      </c>
      <c r="G27" s="44" t="s">
        <v>72</v>
      </c>
      <c r="H27" s="57">
        <f>D27*(F27/100)*(H$18/365)</f>
        <v>5.0996264009962644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19.318181818181817</v>
      </c>
      <c r="E28" s="39" t="s">
        <v>71</v>
      </c>
      <c r="F28" s="55">
        <v>6.3</v>
      </c>
      <c r="G28" s="44" t="s">
        <v>72</v>
      </c>
      <c r="H28" s="57">
        <f>(D28)*(F28/100)*(H$18/365)</f>
        <v>0.15156232310653231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250</v>
      </c>
      <c r="E29" s="39" t="s">
        <v>29</v>
      </c>
      <c r="F29" s="56">
        <v>30</v>
      </c>
      <c r="G29" s="44" t="s">
        <v>76</v>
      </c>
      <c r="H29" s="57">
        <f>D29*(F29/2000)</f>
        <v>3.75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0</v>
      </c>
      <c r="G32" s="44" t="s">
        <v>80</v>
      </c>
      <c r="H32" s="57">
        <f t="shared" si="0"/>
        <v>0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0</v>
      </c>
      <c r="G33" s="44" t="s">
        <v>51</v>
      </c>
      <c r="H33" s="57">
        <f t="shared" si="0"/>
        <v>0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15</v>
      </c>
      <c r="G34" s="39" t="s">
        <v>51</v>
      </c>
      <c r="H34" s="57">
        <f t="shared" si="0"/>
        <v>15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8</v>
      </c>
      <c r="G35" s="44" t="s">
        <v>51</v>
      </c>
      <c r="H35" s="79">
        <f t="shared" si="0"/>
        <v>8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64.001188724102803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5">
        <v>0.65</v>
      </c>
      <c r="E39" s="7" t="s">
        <v>88</v>
      </c>
      <c r="F39" s="4"/>
      <c r="G39" s="84"/>
      <c r="H39" s="86">
        <f>D39*H18</f>
        <v>29.545454545454547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6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1.32183006905921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780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752.63755236046643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27.362447639533571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29.545454545454547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-2.1830069059209762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130.36383448432017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129.03050115098682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9">
        <v>500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129.5633986188158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400-000000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topLeftCell="B22" workbookViewId="0">
      <selection activeCell="F15" sqref="F15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122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92">
        <v>900</v>
      </c>
      <c r="E9" s="39" t="s">
        <v>29</v>
      </c>
      <c r="F9" s="42">
        <v>101</v>
      </c>
      <c r="G9" s="44" t="s">
        <v>37</v>
      </c>
      <c r="H9" s="47">
        <f>D9*(F9/100)</f>
        <v>909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93">
        <v>500</v>
      </c>
      <c r="E14" s="39" t="s">
        <v>29</v>
      </c>
      <c r="F14" s="56">
        <v>130</v>
      </c>
      <c r="G14" s="44" t="s">
        <v>37</v>
      </c>
      <c r="H14" s="57">
        <f>D14*(F14/100)</f>
        <v>650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5</v>
      </c>
      <c r="G15" s="39" t="s">
        <v>51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655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94">
        <v>2.5</v>
      </c>
      <c r="E18" s="39" t="s">
        <v>55</v>
      </c>
      <c r="F18" s="7" t="s">
        <v>56</v>
      </c>
      <c r="G18" s="4"/>
      <c r="H18" s="64">
        <f>H19/D18</f>
        <v>160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95">
        <v>6.3</v>
      </c>
      <c r="E19" s="39" t="s">
        <v>59</v>
      </c>
      <c r="F19" s="7" t="s">
        <v>60</v>
      </c>
      <c r="G19" s="65"/>
      <c r="H19" s="64">
        <f>D9-D14</f>
        <v>400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0.96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153.6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0.39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13.1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655</v>
      </c>
      <c r="E27" s="39" t="s">
        <v>71</v>
      </c>
      <c r="F27" s="55">
        <v>5.5</v>
      </c>
      <c r="G27" s="44" t="s">
        <v>72</v>
      </c>
      <c r="H27" s="57">
        <f>D27*(F27/100)*(H$18/365)</f>
        <v>15.791780821917806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76.8</v>
      </c>
      <c r="E28" s="39" t="s">
        <v>71</v>
      </c>
      <c r="F28" s="55">
        <v>5.5</v>
      </c>
      <c r="G28" s="44" t="s">
        <v>72</v>
      </c>
      <c r="H28" s="57">
        <f>(D28)*(F28/100)*(H$18/365)</f>
        <v>1.8516164383561644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800</v>
      </c>
      <c r="E29" s="39" t="s">
        <v>29</v>
      </c>
      <c r="F29" s="56">
        <v>30</v>
      </c>
      <c r="G29" s="44" t="s">
        <v>76</v>
      </c>
      <c r="H29" s="57">
        <f>D29*(F29/2000)</f>
        <v>12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10</v>
      </c>
      <c r="G30" s="44" t="s">
        <v>51</v>
      </c>
      <c r="H30" s="57">
        <f t="shared" ref="H30:H35" si="0">F30</f>
        <v>10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3</v>
      </c>
      <c r="G32" s="44" t="s">
        <v>80</v>
      </c>
      <c r="H32" s="57">
        <f t="shared" si="0"/>
        <v>3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51</v>
      </c>
      <c r="H33" s="57">
        <f t="shared" si="0"/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51</v>
      </c>
      <c r="H34" s="57">
        <f t="shared" si="0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9</v>
      </c>
      <c r="G35" s="44" t="s">
        <v>51</v>
      </c>
      <c r="H35" s="79">
        <f t="shared" si="0"/>
        <v>9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118.74339726027397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96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0.92085849315068491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909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927.34339726027395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-18.343397260273946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96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-114.34339726027395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113.70482191780822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112.70482191780822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500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107.13132054794521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>
      <selection activeCell="F15" sqref="F15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123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1400</v>
      </c>
      <c r="E9" s="39" t="s">
        <v>29</v>
      </c>
      <c r="F9" s="42">
        <v>105</v>
      </c>
      <c r="G9" s="44" t="s">
        <v>37</v>
      </c>
      <c r="H9" s="47">
        <f>D9*(F9/100)</f>
        <v>1470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500</v>
      </c>
      <c r="E14" s="39" t="s">
        <v>29</v>
      </c>
      <c r="F14" s="56">
        <v>140</v>
      </c>
      <c r="G14" s="44" t="s">
        <v>37</v>
      </c>
      <c r="H14" s="57">
        <f>D14*(F14/100)</f>
        <v>700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56">
        <v>5</v>
      </c>
      <c r="G15" s="39" t="s">
        <v>51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705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3.2</v>
      </c>
      <c r="E18" s="39" t="s">
        <v>55</v>
      </c>
      <c r="F18" s="7" t="s">
        <v>56</v>
      </c>
      <c r="G18" s="4"/>
      <c r="H18" s="64">
        <f>H19/D18</f>
        <v>281.25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6.8</v>
      </c>
      <c r="E19" s="39" t="s">
        <v>59</v>
      </c>
      <c r="F19" s="7" t="s">
        <v>60</v>
      </c>
      <c r="G19" s="65"/>
      <c r="H19" s="64">
        <f>D9-D14</f>
        <v>900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1.51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424.6875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0.47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14.1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101</v>
      </c>
      <c r="C27" s="4"/>
      <c r="D27" s="74">
        <f>H16</f>
        <v>705</v>
      </c>
      <c r="E27" s="39" t="s">
        <v>71</v>
      </c>
      <c r="F27" s="55">
        <v>6.3</v>
      </c>
      <c r="G27" s="44" t="s">
        <v>72</v>
      </c>
      <c r="H27" s="57">
        <f>D27*(F27/100)*(H$18/365)</f>
        <v>34.223886986301366</v>
      </c>
      <c r="I27" s="75" t="s">
        <v>102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212.34375</v>
      </c>
      <c r="E28" s="39" t="s">
        <v>71</v>
      </c>
      <c r="F28" s="55">
        <v>6.3</v>
      </c>
      <c r="G28" s="44" t="s">
        <v>72</v>
      </c>
      <c r="H28" s="57">
        <f>(D28)*(F28/100)*(H$18/365)</f>
        <v>10.308125535102739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1300</v>
      </c>
      <c r="E29" s="39" t="s">
        <v>29</v>
      </c>
      <c r="F29" s="56">
        <v>30</v>
      </c>
      <c r="G29" s="44" t="s">
        <v>76</v>
      </c>
      <c r="H29" s="57">
        <f>D29*(F29/2000)</f>
        <v>19.5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51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20</v>
      </c>
      <c r="G34" s="39" t="s">
        <v>51</v>
      </c>
      <c r="H34" s="57">
        <f t="shared" si="0"/>
        <v>20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136.13201252140411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168.75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0.81063279169044899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1470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1265.819512521404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204.18048747859598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168.75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35.430487478595978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102.46925089438601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101.75496518010029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9">
        <v>500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147.08609749571917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showGridLines="0" topLeftCell="A19" workbookViewId="0">
      <selection activeCell="O36" sqref="O36"/>
    </sheetView>
  </sheetViews>
  <sheetFormatPr defaultColWidth="17.28515625" defaultRowHeight="15" customHeight="1" x14ac:dyDescent="0.2"/>
  <cols>
    <col min="1" max="1" width="2.7109375" style="97" customWidth="1"/>
    <col min="2" max="2" width="8.85546875" style="97" customWidth="1"/>
    <col min="3" max="3" width="15.42578125" style="97" customWidth="1"/>
    <col min="4" max="4" width="12.140625" style="97" customWidth="1"/>
    <col min="5" max="5" width="5.7109375" style="97" customWidth="1"/>
    <col min="6" max="6" width="8.7109375" style="97" customWidth="1"/>
    <col min="7" max="7" width="9.140625" style="97" customWidth="1"/>
    <col min="8" max="8" width="10" style="97" customWidth="1"/>
    <col min="9" max="9" width="1.7109375" style="97" customWidth="1"/>
    <col min="10" max="10" width="4.7109375" style="97" customWidth="1"/>
    <col min="11" max="11" width="10.140625" style="97" customWidth="1"/>
    <col min="12" max="26" width="6.7109375" style="97" customWidth="1"/>
    <col min="27" max="16384" width="17.28515625" style="97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"/>
    </row>
    <row r="2" spans="1:26" ht="16.5" customHeight="1" thickBot="1" x14ac:dyDescent="0.3">
      <c r="A2" s="5" t="s">
        <v>2</v>
      </c>
      <c r="B2" s="98"/>
      <c r="C2" s="98"/>
      <c r="D2" s="98"/>
      <c r="E2" s="98"/>
      <c r="F2" s="98"/>
      <c r="G2" s="98"/>
      <c r="H2" s="98"/>
      <c r="I2" s="98"/>
      <c r="J2" s="9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10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12"/>
      <c r="B4" s="8"/>
      <c r="C4" s="100" t="s">
        <v>4</v>
      </c>
      <c r="D4" s="9"/>
      <c r="E4" s="10"/>
      <c r="F4" s="11"/>
      <c r="G4" s="100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124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99"/>
      <c r="D7" s="99"/>
      <c r="E7" s="99"/>
      <c r="F7" s="99"/>
      <c r="G7" s="99"/>
      <c r="H7" s="99"/>
      <c r="I7" s="99"/>
      <c r="J7" s="99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100" t="s">
        <v>26</v>
      </c>
      <c r="B9" s="12"/>
      <c r="C9" s="12"/>
      <c r="D9" s="92">
        <v>1250</v>
      </c>
      <c r="E9" s="39" t="s">
        <v>29</v>
      </c>
      <c r="F9" s="42">
        <v>105</v>
      </c>
      <c r="G9" s="44" t="s">
        <v>37</v>
      </c>
      <c r="H9" s="47">
        <f>D9*(F9/100)</f>
        <v>1312.5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12"/>
      <c r="B10" s="12"/>
      <c r="C10" s="12"/>
      <c r="D10" s="100"/>
      <c r="E10" s="100"/>
      <c r="F10" s="100" t="s">
        <v>39</v>
      </c>
      <c r="G10" s="100"/>
      <c r="H10" s="4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12.75" customHeight="1" x14ac:dyDescent="0.2">
      <c r="A11" s="99" t="s">
        <v>40</v>
      </c>
      <c r="B11" s="99"/>
      <c r="C11" s="99"/>
      <c r="D11" s="99"/>
      <c r="E11" s="99"/>
      <c r="F11" s="99"/>
      <c r="G11" s="99"/>
      <c r="H11" s="51"/>
      <c r="I11" s="99"/>
      <c r="J11" s="99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12.75" customHeight="1" x14ac:dyDescent="0.2">
      <c r="A13" s="100" t="s">
        <v>46</v>
      </c>
      <c r="B13" s="54"/>
      <c r="C13" s="12"/>
      <c r="D13" s="100"/>
      <c r="E13" s="100"/>
      <c r="F13" s="100"/>
      <c r="G13" s="100"/>
      <c r="H13" s="10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12"/>
      <c r="B14" s="100" t="s">
        <v>48</v>
      </c>
      <c r="C14" s="100"/>
      <c r="D14" s="93">
        <v>475</v>
      </c>
      <c r="E14" s="39" t="s">
        <v>29</v>
      </c>
      <c r="F14" s="77">
        <v>125</v>
      </c>
      <c r="G14" s="44" t="s">
        <v>37</v>
      </c>
      <c r="H14" s="57">
        <f>D14*(F14/100)</f>
        <v>593.75</v>
      </c>
      <c r="I14" s="58"/>
      <c r="J14" s="12"/>
      <c r="K14" s="12"/>
    </row>
    <row r="15" spans="1:26" ht="12.75" customHeight="1" x14ac:dyDescent="0.2">
      <c r="A15" s="12"/>
      <c r="B15" s="100" t="s">
        <v>50</v>
      </c>
      <c r="C15" s="100"/>
      <c r="D15" s="39"/>
      <c r="E15" s="39"/>
      <c r="F15" s="77">
        <v>5</v>
      </c>
      <c r="G15" s="39" t="s">
        <v>51</v>
      </c>
      <c r="H15" s="57">
        <f>F15</f>
        <v>5</v>
      </c>
      <c r="I15" s="58"/>
      <c r="J15" s="12"/>
      <c r="K15" s="12"/>
    </row>
    <row r="16" spans="1:26" ht="12.75" customHeight="1" x14ac:dyDescent="0.2">
      <c r="A16" s="12"/>
      <c r="B16" s="100" t="s">
        <v>52</v>
      </c>
      <c r="C16" s="100"/>
      <c r="D16" s="39"/>
      <c r="E16" s="39"/>
      <c r="F16" s="39"/>
      <c r="G16" s="39"/>
      <c r="H16" s="59">
        <f>SUM(H14:H15)</f>
        <v>598.75</v>
      </c>
      <c r="I16" s="12"/>
      <c r="J16" s="12"/>
      <c r="K16" s="12"/>
    </row>
    <row r="17" spans="1:26" ht="12.75" customHeight="1" x14ac:dyDescent="0.2">
      <c r="A17" s="99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12"/>
    </row>
    <row r="18" spans="1:26" ht="12.75" customHeight="1" x14ac:dyDescent="0.2">
      <c r="A18" s="12"/>
      <c r="B18" s="100" t="s">
        <v>54</v>
      </c>
      <c r="C18" s="62"/>
      <c r="D18" s="94">
        <v>3</v>
      </c>
      <c r="E18" s="39" t="s">
        <v>55</v>
      </c>
      <c r="F18" s="100" t="s">
        <v>56</v>
      </c>
      <c r="G18" s="12"/>
      <c r="H18" s="64">
        <f>H19/D18</f>
        <v>258.33333333333331</v>
      </c>
      <c r="I18" s="12"/>
      <c r="J18" s="39" t="s">
        <v>57</v>
      </c>
      <c r="K18" s="12"/>
    </row>
    <row r="19" spans="1:26" ht="12.75" customHeight="1" x14ac:dyDescent="0.2">
      <c r="A19" s="12"/>
      <c r="B19" s="100" t="s">
        <v>58</v>
      </c>
      <c r="C19" s="65"/>
      <c r="D19" s="95">
        <v>7.2</v>
      </c>
      <c r="E19" s="39" t="s">
        <v>59</v>
      </c>
      <c r="F19" s="100" t="s">
        <v>60</v>
      </c>
      <c r="G19" s="65"/>
      <c r="H19" s="64">
        <f>D9-D14</f>
        <v>775</v>
      </c>
      <c r="I19" s="12"/>
      <c r="J19" s="39" t="s">
        <v>61</v>
      </c>
      <c r="K19" s="12"/>
    </row>
    <row r="20" spans="1:26" ht="12.75" customHeight="1" x14ac:dyDescent="0.2">
      <c r="A20" s="99" t="s">
        <v>62</v>
      </c>
      <c r="B20" s="60"/>
      <c r="C20" s="60"/>
      <c r="D20" s="60"/>
      <c r="E20" s="60"/>
      <c r="F20" s="99"/>
      <c r="G20" s="60"/>
      <c r="H20" s="67"/>
      <c r="I20" s="60"/>
      <c r="J20" s="68"/>
      <c r="K20" s="12"/>
    </row>
    <row r="21" spans="1:26" ht="12.75" customHeight="1" x14ac:dyDescent="0.2">
      <c r="A21" s="69" t="s">
        <v>63</v>
      </c>
      <c r="B21" s="12"/>
      <c r="C21" s="70"/>
      <c r="D21" s="12"/>
      <c r="E21" s="12"/>
      <c r="F21" s="12"/>
      <c r="G21" s="12"/>
      <c r="H21" s="58"/>
      <c r="I21" s="12"/>
      <c r="J21" s="12"/>
      <c r="K21" s="12"/>
    </row>
    <row r="22" spans="1:26" ht="12.75" customHeight="1" x14ac:dyDescent="0.2">
      <c r="A22" s="12"/>
      <c r="B22" s="100" t="s">
        <v>64</v>
      </c>
      <c r="C22" s="100"/>
      <c r="D22" s="12"/>
      <c r="E22" s="12"/>
      <c r="F22" s="12"/>
      <c r="G22" s="12"/>
      <c r="H22" s="71">
        <v>1.5</v>
      </c>
      <c r="I22" s="58"/>
      <c r="J22" s="12"/>
      <c r="K22" s="12"/>
    </row>
    <row r="23" spans="1:26" ht="12.75" customHeight="1" x14ac:dyDescent="0.2">
      <c r="A23" s="12"/>
      <c r="B23" s="100" t="s">
        <v>65</v>
      </c>
      <c r="C23" s="12"/>
      <c r="D23" s="100"/>
      <c r="E23" s="12"/>
      <c r="F23" s="12"/>
      <c r="G23" s="100"/>
      <c r="H23" s="72">
        <f>H22*H18</f>
        <v>387.5</v>
      </c>
      <c r="I23" s="58"/>
      <c r="J23" s="12"/>
      <c r="K23" s="12"/>
    </row>
    <row r="24" spans="1:26" ht="12.75" customHeight="1" x14ac:dyDescent="0.2">
      <c r="A24" s="12"/>
      <c r="B24" s="100" t="s">
        <v>66</v>
      </c>
      <c r="C24" s="12"/>
      <c r="D24" s="12"/>
      <c r="E24" s="12"/>
      <c r="F24" s="12"/>
      <c r="G24" s="12"/>
      <c r="H24" s="103">
        <v>0.5</v>
      </c>
      <c r="I24" s="58"/>
      <c r="J24" s="12"/>
      <c r="K24" s="12"/>
    </row>
    <row r="25" spans="1:26" ht="12.75" customHeight="1" x14ac:dyDescent="0.2">
      <c r="A25" s="99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2"/>
      <c r="B26" s="100" t="s">
        <v>68</v>
      </c>
      <c r="C26" s="12"/>
      <c r="D26" s="93">
        <v>2.5</v>
      </c>
      <c r="E26" s="39" t="s">
        <v>69</v>
      </c>
      <c r="F26" s="73"/>
      <c r="G26" s="44"/>
      <c r="H26" s="57">
        <f>H16*(D26/100)</f>
        <v>14.96875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12"/>
      <c r="B27" s="100" t="s">
        <v>101</v>
      </c>
      <c r="C27" s="12"/>
      <c r="D27" s="74">
        <f>H16</f>
        <v>598.75</v>
      </c>
      <c r="E27" s="39" t="s">
        <v>71</v>
      </c>
      <c r="F27" s="93">
        <v>6.3</v>
      </c>
      <c r="G27" s="44" t="s">
        <v>72</v>
      </c>
      <c r="H27" s="57">
        <f>D27*(F27/100)*(H$18/365)</f>
        <v>26.697688356164377</v>
      </c>
      <c r="I27" s="75" t="s">
        <v>102</v>
      </c>
      <c r="J27" s="12"/>
      <c r="K27" s="12"/>
    </row>
    <row r="28" spans="1:26" ht="12.75" customHeight="1" x14ac:dyDescent="0.2">
      <c r="A28" s="12"/>
      <c r="B28" s="100" t="s">
        <v>74</v>
      </c>
      <c r="C28" s="12"/>
      <c r="D28" s="74">
        <f>0.5*H23</f>
        <v>193.75</v>
      </c>
      <c r="E28" s="39" t="s">
        <v>71</v>
      </c>
      <c r="F28" s="93">
        <v>6.3</v>
      </c>
      <c r="G28" s="44" t="s">
        <v>72</v>
      </c>
      <c r="H28" s="57">
        <f>(D28)*(F28/100)*(H$18/365)</f>
        <v>8.6391267123287658</v>
      </c>
      <c r="I28" s="75" t="s">
        <v>73</v>
      </c>
      <c r="J28" s="12"/>
      <c r="K28" s="12"/>
    </row>
    <row r="29" spans="1:26" ht="12.75" customHeight="1" x14ac:dyDescent="0.2">
      <c r="A29" s="12"/>
      <c r="B29" s="100" t="s">
        <v>75</v>
      </c>
      <c r="C29" s="12"/>
      <c r="D29" s="76">
        <v>1210</v>
      </c>
      <c r="E29" s="39" t="s">
        <v>29</v>
      </c>
      <c r="F29" s="77">
        <v>30</v>
      </c>
      <c r="G29" s="44" t="s">
        <v>76</v>
      </c>
      <c r="H29" s="57">
        <f>D29*(F29/2000)</f>
        <v>18.149999999999999</v>
      </c>
      <c r="I29" s="58"/>
      <c r="J29" s="12"/>
      <c r="K29" s="12"/>
    </row>
    <row r="30" spans="1:26" ht="12.75" customHeight="1" x14ac:dyDescent="0.2">
      <c r="A30" s="12"/>
      <c r="B30" s="100" t="s">
        <v>77</v>
      </c>
      <c r="C30" s="12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12"/>
      <c r="J30" s="54"/>
      <c r="K30" s="12"/>
    </row>
    <row r="31" spans="1:26" ht="12.75" customHeight="1" x14ac:dyDescent="0.2">
      <c r="A31" s="12"/>
      <c r="B31" s="100" t="s">
        <v>78</v>
      </c>
      <c r="C31" s="12"/>
      <c r="D31" s="39"/>
      <c r="E31" s="39"/>
      <c r="F31" s="77">
        <v>16</v>
      </c>
      <c r="G31" s="44" t="s">
        <v>51</v>
      </c>
      <c r="H31" s="57">
        <f t="shared" si="0"/>
        <v>16</v>
      </c>
      <c r="I31" s="58"/>
      <c r="J31" s="12"/>
      <c r="K31" s="12"/>
    </row>
    <row r="32" spans="1:26" ht="12.75" customHeight="1" x14ac:dyDescent="0.2">
      <c r="A32" s="12"/>
      <c r="B32" s="134" t="s">
        <v>79</v>
      </c>
      <c r="C32" s="126"/>
      <c r="D32" s="126"/>
      <c r="E32" s="39"/>
      <c r="F32" s="77">
        <v>6</v>
      </c>
      <c r="G32" s="44" t="s">
        <v>80</v>
      </c>
      <c r="H32" s="57">
        <f t="shared" si="0"/>
        <v>6</v>
      </c>
      <c r="I32" s="58"/>
      <c r="J32" s="12"/>
      <c r="K32" s="12"/>
    </row>
    <row r="33" spans="1:26" ht="12.75" customHeight="1" x14ac:dyDescent="0.2">
      <c r="A33" s="12"/>
      <c r="B33" s="100" t="s">
        <v>81</v>
      </c>
      <c r="C33" s="12"/>
      <c r="D33" s="12"/>
      <c r="E33" s="39"/>
      <c r="F33" s="77">
        <v>6</v>
      </c>
      <c r="G33" s="44" t="s">
        <v>51</v>
      </c>
      <c r="H33" s="57">
        <f t="shared" si="0"/>
        <v>6</v>
      </c>
      <c r="I33" s="58"/>
      <c r="J33" s="12"/>
      <c r="K33" s="12"/>
    </row>
    <row r="34" spans="1:26" ht="12.75" customHeight="1" x14ac:dyDescent="0.2">
      <c r="A34" s="12"/>
      <c r="B34" s="100" t="s">
        <v>82</v>
      </c>
      <c r="C34" s="12"/>
      <c r="D34" s="12"/>
      <c r="E34" s="39"/>
      <c r="F34" s="77">
        <v>20</v>
      </c>
      <c r="G34" s="39" t="s">
        <v>51</v>
      </c>
      <c r="H34" s="57">
        <f t="shared" si="0"/>
        <v>20</v>
      </c>
      <c r="I34" s="58"/>
      <c r="J34" s="12"/>
      <c r="K34" s="12"/>
    </row>
    <row r="35" spans="1:26" ht="12.75" customHeight="1" x14ac:dyDescent="0.2">
      <c r="A35" s="12"/>
      <c r="B35" s="100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0"/>
        <v>10</v>
      </c>
      <c r="I35" s="58"/>
      <c r="J35" s="12"/>
      <c r="K35" s="12"/>
    </row>
    <row r="36" spans="1:26" ht="12.75" customHeight="1" x14ac:dyDescent="0.2">
      <c r="A36" s="12"/>
      <c r="B36" s="80" t="s">
        <v>84</v>
      </c>
      <c r="C36" s="81"/>
      <c r="D36" s="82"/>
      <c r="E36" s="82"/>
      <c r="F36" s="82"/>
      <c r="G36" s="82"/>
      <c r="H36" s="59">
        <f>SUM(H26:H35)</f>
        <v>131.45556506849314</v>
      </c>
      <c r="I36" s="58"/>
      <c r="J36" s="12"/>
      <c r="K36" s="12"/>
    </row>
    <row r="37" spans="1:26" ht="12.75" customHeight="1" x14ac:dyDescent="0.2">
      <c r="A37" s="99" t="s">
        <v>85</v>
      </c>
      <c r="B37" s="99"/>
      <c r="C37" s="99"/>
      <c r="D37" s="99"/>
      <c r="E37" s="99"/>
      <c r="F37" s="99"/>
      <c r="G37" s="99"/>
      <c r="H37" s="99"/>
      <c r="I37" s="61"/>
      <c r="J37" s="60"/>
      <c r="K37" s="12"/>
    </row>
    <row r="38" spans="1:26" ht="12.75" customHeight="1" x14ac:dyDescent="0.2">
      <c r="A38" s="69" t="s">
        <v>86</v>
      </c>
      <c r="B38" s="100"/>
      <c r="C38" s="100"/>
      <c r="D38" s="100"/>
      <c r="E38" s="100"/>
      <c r="F38" s="100"/>
      <c r="G38" s="100"/>
      <c r="H38" s="100"/>
      <c r="I38" s="58"/>
      <c r="J38" s="12"/>
      <c r="K38" s="12"/>
    </row>
    <row r="39" spans="1:26" ht="12.75" customHeight="1" x14ac:dyDescent="0.2">
      <c r="A39" s="12"/>
      <c r="B39" s="100" t="s">
        <v>87</v>
      </c>
      <c r="C39" s="12"/>
      <c r="D39" s="83">
        <v>0.6</v>
      </c>
      <c r="E39" s="100" t="s">
        <v>88</v>
      </c>
      <c r="F39" s="12"/>
      <c r="G39" s="84"/>
      <c r="H39" s="86">
        <f>D39*H18</f>
        <v>154.99999999999997</v>
      </c>
      <c r="I39" s="58"/>
      <c r="J39" s="12"/>
      <c r="K39" s="12"/>
    </row>
    <row r="40" spans="1:26" ht="12.75" customHeight="1" x14ac:dyDescent="0.2">
      <c r="A40" s="109" t="s">
        <v>114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12"/>
      <c r="B41" s="100" t="s">
        <v>89</v>
      </c>
      <c r="C41" s="12"/>
      <c r="D41" s="12"/>
      <c r="E41" s="12"/>
      <c r="F41" s="12"/>
      <c r="G41" s="12"/>
      <c r="H41" s="86">
        <f>(H23+H46+H36)/H19</f>
        <v>0.86962008395934598</v>
      </c>
      <c r="I41" s="58"/>
      <c r="J41" s="12"/>
      <c r="K41" s="12"/>
    </row>
    <row r="42" spans="1:26" ht="12.75" customHeight="1" x14ac:dyDescent="0.2">
      <c r="A42" s="99" t="s">
        <v>90</v>
      </c>
      <c r="B42" s="99"/>
      <c r="C42" s="99"/>
      <c r="D42" s="99"/>
      <c r="E42" s="99"/>
      <c r="F42" s="99"/>
      <c r="G42" s="99"/>
      <c r="H42" s="99"/>
      <c r="I42" s="61"/>
      <c r="J42" s="60"/>
      <c r="K42" s="12"/>
    </row>
    <row r="43" spans="1:26" ht="12.75" customHeight="1" x14ac:dyDescent="0.2">
      <c r="A43" s="12"/>
      <c r="B43" s="100" t="s">
        <v>91</v>
      </c>
      <c r="C43" s="12"/>
      <c r="D43" s="12"/>
      <c r="E43" s="12"/>
      <c r="F43" s="12"/>
      <c r="G43" s="12"/>
      <c r="H43" s="72">
        <f>H9</f>
        <v>1312.5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2.75" customHeight="1" x14ac:dyDescent="0.2">
      <c r="A44" s="12"/>
      <c r="B44" s="100" t="s">
        <v>92</v>
      </c>
      <c r="C44" s="12"/>
      <c r="D44" s="12"/>
      <c r="E44" s="12"/>
      <c r="F44" s="12"/>
      <c r="G44" s="12"/>
      <c r="H44" s="72">
        <f>H16+H23+H36</f>
        <v>1117.7055650684931</v>
      </c>
      <c r="I44" s="12"/>
      <c r="J44" s="12"/>
      <c r="K44" s="12"/>
    </row>
    <row r="45" spans="1:26" ht="12.75" customHeight="1" x14ac:dyDescent="0.2">
      <c r="A45" s="100" t="s">
        <v>93</v>
      </c>
      <c r="B45" s="12"/>
      <c r="C45" s="100"/>
      <c r="D45" s="100"/>
      <c r="E45" s="100"/>
      <c r="F45" s="100"/>
      <c r="G45" s="100" t="s">
        <v>51</v>
      </c>
      <c r="H45" s="86">
        <f>H43-H44</f>
        <v>194.79443493150688</v>
      </c>
      <c r="I45" s="58"/>
      <c r="J45" s="12"/>
      <c r="K45" s="12"/>
    </row>
    <row r="46" spans="1:26" ht="12.75" customHeight="1" x14ac:dyDescent="0.2">
      <c r="A46" s="12"/>
      <c r="B46" s="100" t="s">
        <v>94</v>
      </c>
      <c r="C46" s="12"/>
      <c r="D46" s="12"/>
      <c r="E46" s="12"/>
      <c r="F46" s="12"/>
      <c r="G46" s="12"/>
      <c r="H46" s="72">
        <f>H39</f>
        <v>154.99999999999997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12.75" customHeight="1" x14ac:dyDescent="0.2">
      <c r="A47" s="100" t="s">
        <v>95</v>
      </c>
      <c r="B47" s="12"/>
      <c r="C47" s="100"/>
      <c r="D47" s="100"/>
      <c r="E47" s="100"/>
      <c r="F47" s="100"/>
      <c r="G47" s="100" t="s">
        <v>51</v>
      </c>
      <c r="H47" s="86">
        <f>H45-H46</f>
        <v>39.794434931506913</v>
      </c>
      <c r="I47" s="58"/>
      <c r="J47" s="12"/>
      <c r="K47" s="12"/>
    </row>
    <row r="48" spans="1:26" ht="12.75" customHeight="1" x14ac:dyDescent="0.2">
      <c r="A48" s="99" t="s">
        <v>96</v>
      </c>
      <c r="B48" s="99"/>
      <c r="C48" s="99"/>
      <c r="D48" s="99"/>
      <c r="E48" s="99"/>
      <c r="F48" s="99"/>
      <c r="G48" s="99"/>
      <c r="H48" s="51"/>
      <c r="I48" s="51"/>
      <c r="J48" s="99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2"/>
      <c r="B49" s="100" t="s">
        <v>97</v>
      </c>
      <c r="C49" s="100"/>
      <c r="D49" s="12"/>
      <c r="E49" s="12"/>
      <c r="F49" s="12"/>
      <c r="G49" s="12"/>
      <c r="H49" s="87">
        <f>(H44+H46)/(D9/100)</f>
        <v>101.81644520547945</v>
      </c>
      <c r="I49" s="49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 x14ac:dyDescent="0.2">
      <c r="A50" s="12"/>
      <c r="B50" s="100" t="s">
        <v>98</v>
      </c>
      <c r="C50" s="100"/>
      <c r="D50" s="12"/>
      <c r="E50" s="12"/>
      <c r="F50" s="12"/>
      <c r="G50" s="12"/>
      <c r="H50" s="87">
        <f>(H44+H46-H35)/(D9/100)</f>
        <v>101.01644520547944</v>
      </c>
      <c r="I50" s="12"/>
      <c r="J50" s="12"/>
      <c r="K50" s="12"/>
    </row>
    <row r="51" spans="1:26" ht="12.75" customHeight="1" x14ac:dyDescent="0.2">
      <c r="A51" s="100"/>
      <c r="B51" s="12"/>
      <c r="C51" s="100" t="s">
        <v>99</v>
      </c>
      <c r="D51" s="12"/>
      <c r="E51" s="12"/>
      <c r="F51" s="89">
        <v>475</v>
      </c>
      <c r="G51" s="100" t="s">
        <v>61</v>
      </c>
      <c r="H51" s="12"/>
      <c r="I51" s="58"/>
      <c r="J51" s="12"/>
      <c r="K51" s="12"/>
    </row>
    <row r="52" spans="1:26" ht="12.75" customHeight="1" x14ac:dyDescent="0.2">
      <c r="A52" s="12"/>
      <c r="B52" s="100" t="s">
        <v>100</v>
      </c>
      <c r="C52" s="12"/>
      <c r="D52" s="12"/>
      <c r="E52" s="12"/>
      <c r="F52" s="12"/>
      <c r="G52" s="12"/>
      <c r="H52" s="90">
        <f>(H9-H23-H36-H39-H15)/F51*100</f>
        <v>133.37777577505406</v>
      </c>
      <c r="I52" s="12"/>
      <c r="J52" s="12"/>
      <c r="K52" s="12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12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12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12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26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26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26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6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26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26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12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12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12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12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12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12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12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12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12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12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12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12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12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12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12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12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12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12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12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12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12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12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12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12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12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12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12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12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12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12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12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12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12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12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12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12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12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12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12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12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12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12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12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12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12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12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12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12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12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12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12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12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12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12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12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12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12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12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12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12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12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12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12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12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12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12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12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12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12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12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12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12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12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12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12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12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12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12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12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12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12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12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12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12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12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12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12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12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12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12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12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12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12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12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12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12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12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12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12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12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12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12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12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12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12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12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12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12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12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12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12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12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12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12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12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12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12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12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12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12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12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12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12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12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12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12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12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12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12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12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12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12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12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12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12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12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12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12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12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12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12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12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12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12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12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12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12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12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12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12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12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12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12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12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12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12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12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12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12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12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12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12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12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12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12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12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12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12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12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12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12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12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12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12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12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12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12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12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12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12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12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12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12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12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12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12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12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12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12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12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12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12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12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12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12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12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12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12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12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12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12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12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12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12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12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12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12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12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12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12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12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12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12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12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12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12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12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12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12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12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12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12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12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12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12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12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12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12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12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12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12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12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12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12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12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12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12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12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12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12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12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12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12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12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12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12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12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12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12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12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12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12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12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12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12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12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12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12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12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12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12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12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12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12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12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12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12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12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12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12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12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12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12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12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12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12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12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12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12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12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12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12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12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12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12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12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12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12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12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12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12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12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12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12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12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12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12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12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12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12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12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12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12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12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12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12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12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12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12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12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12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12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12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12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12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12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12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12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12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12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12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12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12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12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12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12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12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12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12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12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12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12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12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12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12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12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12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12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12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12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12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12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12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12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12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12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12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12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12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12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12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12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12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12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12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12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12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12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12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12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12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12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12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12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12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12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12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12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12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12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12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12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12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12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12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12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12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12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12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12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12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12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12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12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12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12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12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12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12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12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12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12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12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12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12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12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12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12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12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12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12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12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12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12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12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12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12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12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12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12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12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12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12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12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12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12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2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12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12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12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12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12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12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12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12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12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12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12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12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12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12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12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12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12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12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12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12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12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12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12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12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12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12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12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12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12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12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12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12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12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12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12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12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12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12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12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12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12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12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12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12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12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12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12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12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12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12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12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12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12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12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12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12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12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12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12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12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12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12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12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12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12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12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12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12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12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12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12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12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12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12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12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12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12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12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12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12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12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12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12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12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12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12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12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12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12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12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12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12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12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12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12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12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12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12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12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12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12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12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12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12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12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12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12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12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12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12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12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12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12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12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12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12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12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12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12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12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12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12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12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12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12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12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12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12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12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12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12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12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12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12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12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12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12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12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12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12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12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12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12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12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12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12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12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12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12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12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12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12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12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12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12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12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12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12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12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12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12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12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12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12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12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12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12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12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12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12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12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12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12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12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12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12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12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12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12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12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12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12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12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12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12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12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12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12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12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12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12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12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12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12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12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12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12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12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12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12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12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12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12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12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12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12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12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12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12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12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12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12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12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12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12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12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12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12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12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12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12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12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12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12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12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12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12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12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12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12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12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12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12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12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12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12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12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12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12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12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12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12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12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12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12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12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12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12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12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12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12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12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12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12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12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12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12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12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12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12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12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12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12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12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12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12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12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12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12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12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12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12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12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12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12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12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12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12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12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12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12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12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12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12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12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12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12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12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12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12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12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12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12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12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12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12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12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12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12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12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12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12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12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12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12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12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12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12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12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12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12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12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12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12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12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12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12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12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12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12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12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12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12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12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12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12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12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12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12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12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12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12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12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12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12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12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12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12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12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12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12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ht="12.75" customHeight="1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700-000000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showGridLines="0" workbookViewId="0">
      <selection activeCell="F15" sqref="F15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31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117</v>
      </c>
      <c r="B6" s="12"/>
      <c r="C6" s="121" t="s">
        <v>125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2" t="s">
        <v>16</v>
      </c>
      <c r="B7" s="133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20</v>
      </c>
      <c r="E8" s="29" t="s">
        <v>21</v>
      </c>
      <c r="F8" s="29" t="s">
        <v>23</v>
      </c>
      <c r="G8" s="29" t="s">
        <v>24</v>
      </c>
      <c r="H8" s="29" t="s">
        <v>25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26</v>
      </c>
      <c r="B9" s="12"/>
      <c r="C9" s="4"/>
      <c r="D9" s="36">
        <v>1400</v>
      </c>
      <c r="E9" s="39" t="s">
        <v>29</v>
      </c>
      <c r="F9" s="42">
        <v>114</v>
      </c>
      <c r="G9" s="44" t="s">
        <v>37</v>
      </c>
      <c r="H9" s="47">
        <f>D9*(F9/100)</f>
        <v>1595.9999999999998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39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40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41</v>
      </c>
      <c r="E12" s="29" t="s">
        <v>42</v>
      </c>
      <c r="F12" s="29" t="s">
        <v>43</v>
      </c>
      <c r="G12" s="29" t="s">
        <v>44</v>
      </c>
      <c r="H12" s="29" t="s">
        <v>45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46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48</v>
      </c>
      <c r="C14" s="7"/>
      <c r="D14" s="55">
        <v>800</v>
      </c>
      <c r="E14" s="39" t="s">
        <v>29</v>
      </c>
      <c r="F14" s="56">
        <v>120</v>
      </c>
      <c r="G14" s="44" t="s">
        <v>37</v>
      </c>
      <c r="H14" s="57">
        <f>D14*(F14/100)</f>
        <v>960</v>
      </c>
      <c r="I14" s="58"/>
      <c r="J14" s="4"/>
      <c r="K14" s="4"/>
    </row>
    <row r="15" spans="1:26" ht="12.75" customHeight="1" x14ac:dyDescent="0.2">
      <c r="A15" s="12"/>
      <c r="B15" s="7" t="s">
        <v>50</v>
      </c>
      <c r="C15" s="7"/>
      <c r="D15" s="39"/>
      <c r="E15" s="39"/>
      <c r="F15" s="77">
        <v>7</v>
      </c>
      <c r="G15" s="39" t="s">
        <v>51</v>
      </c>
      <c r="H15" s="57">
        <f>F15</f>
        <v>7</v>
      </c>
      <c r="I15" s="58"/>
      <c r="J15" s="4"/>
      <c r="K15" s="4"/>
    </row>
    <row r="16" spans="1:26" ht="12.75" customHeight="1" x14ac:dyDescent="0.2">
      <c r="A16" s="4"/>
      <c r="B16" s="7" t="s">
        <v>52</v>
      </c>
      <c r="C16" s="7"/>
      <c r="D16" s="39"/>
      <c r="E16" s="39"/>
      <c r="F16" s="39"/>
      <c r="G16" s="39"/>
      <c r="H16" s="59">
        <f>SUM(H14:H15)</f>
        <v>967</v>
      </c>
      <c r="I16" s="4"/>
      <c r="J16" s="4"/>
      <c r="K16" s="4"/>
    </row>
    <row r="17" spans="1:26" ht="12.75" customHeight="1" x14ac:dyDescent="0.2">
      <c r="A17" s="21" t="s">
        <v>53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54</v>
      </c>
      <c r="C18" s="62"/>
      <c r="D18" s="63">
        <v>3.5</v>
      </c>
      <c r="E18" s="39" t="s">
        <v>55</v>
      </c>
      <c r="F18" s="7" t="s">
        <v>56</v>
      </c>
      <c r="G18" s="4"/>
      <c r="H18" s="64">
        <f>H19/D18</f>
        <v>171.42857142857142</v>
      </c>
      <c r="I18" s="4"/>
      <c r="J18" s="39" t="s">
        <v>57</v>
      </c>
      <c r="K18" s="4"/>
    </row>
    <row r="19" spans="1:26" ht="12.75" customHeight="1" x14ac:dyDescent="0.2">
      <c r="A19" s="4"/>
      <c r="B19" s="7" t="s">
        <v>58</v>
      </c>
      <c r="C19" s="65"/>
      <c r="D19" s="66">
        <v>7</v>
      </c>
      <c r="E19" s="39" t="s">
        <v>59</v>
      </c>
      <c r="F19" s="7" t="s">
        <v>60</v>
      </c>
      <c r="G19" s="65"/>
      <c r="H19" s="64">
        <f>D9-D14</f>
        <v>600</v>
      </c>
      <c r="I19" s="4"/>
      <c r="J19" s="39" t="s">
        <v>61</v>
      </c>
      <c r="K19" s="4"/>
    </row>
    <row r="20" spans="1:26" ht="12.75" customHeight="1" x14ac:dyDescent="0.2">
      <c r="A20" s="21" t="s">
        <v>62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 t="s">
        <v>63</v>
      </c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1.7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291.42857142857139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0.48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1.5</v>
      </c>
      <c r="E26" s="39" t="s">
        <v>69</v>
      </c>
      <c r="F26" s="73"/>
      <c r="G26" s="44"/>
      <c r="H26" s="57">
        <f>H16*(D26/100)</f>
        <v>14.504999999999999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967</v>
      </c>
      <c r="E27" s="39" t="s">
        <v>71</v>
      </c>
      <c r="F27" s="55">
        <v>6.3</v>
      </c>
      <c r="G27" s="44" t="s">
        <v>72</v>
      </c>
      <c r="H27" s="57">
        <f>D27*(F27/100)*(H$18/365)</f>
        <v>28.612602739726025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145.71428571428569</v>
      </c>
      <c r="E28" s="39" t="s">
        <v>71</v>
      </c>
      <c r="F28" s="55">
        <v>6.3</v>
      </c>
      <c r="G28" s="44" t="s">
        <v>72</v>
      </c>
      <c r="H28" s="57">
        <f>(D28)*(F28/100)*(H$18/365)</f>
        <v>4.3115459882583158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855</v>
      </c>
      <c r="E29" s="39" t="s">
        <v>29</v>
      </c>
      <c r="F29" s="77">
        <v>30</v>
      </c>
      <c r="G29" s="44" t="s">
        <v>76</v>
      </c>
      <c r="H29" s="57">
        <f>D29*(F29/2000)</f>
        <v>12.824999999999999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51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51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4" t="s">
        <v>79</v>
      </c>
      <c r="C32" s="126"/>
      <c r="D32" s="126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51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51</v>
      </c>
      <c r="H34" s="57">
        <f t="shared" si="0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51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133.25414872798433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102.85714285714285</v>
      </c>
      <c r="I39" s="58"/>
      <c r="J39" s="4"/>
      <c r="K39" s="4"/>
    </row>
    <row r="40" spans="1:26" s="97" customFormat="1" ht="12.75" customHeight="1" x14ac:dyDescent="0.2">
      <c r="A40" s="109" t="s">
        <v>114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0.87923310502283092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1595.9999999999998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1391.6827201565557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51</v>
      </c>
      <c r="H45" s="86">
        <f>H43-H44</f>
        <v>204.31727984344411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102.85714285714285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51</v>
      </c>
      <c r="H47" s="86">
        <f>H45-H46</f>
        <v>101.46013698630126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106.75284735812133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106.03856164383561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800</v>
      </c>
      <c r="G51" s="7" t="s">
        <v>61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132.68251712328765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38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9" t="s">
        <v>47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26" ht="12.75" customHeight="1" x14ac:dyDescent="0.2">
      <c r="A57" s="130" t="s">
        <v>49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8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Example Inputs</vt:lpstr>
      <vt:lpstr>Holstein 400-800 lbs</vt:lpstr>
      <vt:lpstr>Holstein 400-1450 </vt:lpstr>
      <vt:lpstr>Holstein 800-1450</vt:lpstr>
      <vt:lpstr>Pre-condition Feeder Calves</vt:lpstr>
      <vt:lpstr> Background Beef Calves</vt:lpstr>
      <vt:lpstr>Finish Beef Steer Calves</vt:lpstr>
      <vt:lpstr>Finish Beef Heifer Calves </vt:lpstr>
      <vt:lpstr>Finish Beef Yearlings</vt:lpstr>
      <vt:lpstr>Cull Cows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2018-10-16T20:50:43Z</cp:lastPrinted>
  <dcterms:created xsi:type="dcterms:W3CDTF">2016-09-26T21:39:34Z</dcterms:created>
  <dcterms:modified xsi:type="dcterms:W3CDTF">2018-10-16T21:34:59Z</dcterms:modified>
</cp:coreProperties>
</file>