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worksheets/sheet9.xml" ContentType="application/vnd.openxmlformats-officedocument.spreadsheetml.worksheet+xml"/>
  <Default Extension="jpeg" ContentType="image/jpeg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2460" yWindow="-4120" windowWidth="28920" windowHeight="21120" tabRatio="850"/>
  </bookViews>
  <sheets>
    <sheet name="Example Inputs" sheetId="10" r:id="rId1"/>
    <sheet name="Holstein calf raiser" sheetId="6" r:id="rId2"/>
    <sheet name="Holstein 300-700 lbs" sheetId="1" r:id="rId3"/>
    <sheet name="Holstein 300-1350-1" sheetId="2" r:id="rId4"/>
    <sheet name="Holstein 300-1350 - 2" sheetId="11" r:id="rId5"/>
    <sheet name="Holstein 700-1400" sheetId="3" r:id="rId6"/>
    <sheet name="Beef Retained Ownership" sheetId="9" r:id="rId7"/>
    <sheet name="Beef Yearlings" sheetId="8" r:id="rId8"/>
    <sheet name="Backgrounding" sheetId="5" r:id="rId9"/>
    <sheet name="Cull Cows" sheetId="7" r:id="rId10"/>
  </sheets>
  <definedNames>
    <definedName name="_xlnm.Print_Area" localSheetId="8">Backgrounding!$A$1:$K$57</definedName>
    <definedName name="_xlnm.Print_Area" localSheetId="6">'Beef Retained Ownership'!$A$1:$K$57</definedName>
    <definedName name="_xlnm.Print_Area" localSheetId="7">'Beef Yearlings'!$A$1:$K$57</definedName>
    <definedName name="_xlnm.Print_Area" localSheetId="9">'Cull Cows'!$A$1:$K$57</definedName>
    <definedName name="_xlnm.Print_Area" localSheetId="4">'Holstein 300-1350 - 2'!$A$1:$K$57</definedName>
    <definedName name="_xlnm.Print_Area" localSheetId="3">'Holstein 300-1350-1'!$A$1:$K$57</definedName>
    <definedName name="_xlnm.Print_Area" localSheetId="2">'Holstein 300-700 lbs'!$A$1:$K$57</definedName>
    <definedName name="_xlnm.Print_Area" localSheetId="5">'Holstein 700-1400'!$A$1:$K$57</definedName>
    <definedName name="_xlnm.Print_Area" localSheetId="1">'Holstein calf raiser'!$A$1:$K$57</definedName>
    <definedName name="_xlnm.Print_Titles" localSheetId="8">Backgrounding!$1:$57</definedName>
    <definedName name="_xlnm.Print_Titles" localSheetId="6">'Beef Retained Ownership'!$1:$57</definedName>
    <definedName name="_xlnm.Print_Titles" localSheetId="7">'Beef Yearlings'!$1:$57</definedName>
    <definedName name="_xlnm.Print_Titles" localSheetId="9">'Cull Cows'!$1:$57</definedName>
    <definedName name="_xlnm.Print_Titles" localSheetId="4">'Holstein 300-1350 - 2'!$1:$57</definedName>
    <definedName name="_xlnm.Print_Titles" localSheetId="3">'Holstein 300-1350-1'!$1:$57</definedName>
    <definedName name="_xlnm.Print_Titles" localSheetId="2">'Holstein 300-700 lbs'!$1:$57</definedName>
    <definedName name="_xlnm.Print_Titles" localSheetId="5">'Holstein 700-1400'!$1:$57</definedName>
    <definedName name="_xlnm.Print_Titles" localSheetId="1">'Holstein calf raiser'!$1:$57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9" i="5"/>
  <c r="H19"/>
  <c r="H18"/>
  <c r="H23"/>
  <c r="H14"/>
  <c r="H15"/>
  <c r="H16"/>
  <c r="H26"/>
  <c r="D27"/>
  <c r="H27"/>
  <c r="D28"/>
  <c r="H28"/>
  <c r="H29"/>
  <c r="H30"/>
  <c r="H31"/>
  <c r="H33"/>
  <c r="H34"/>
  <c r="H35"/>
  <c r="H36"/>
  <c r="H39"/>
  <c r="H51"/>
  <c r="H43"/>
  <c r="H45"/>
  <c r="H49"/>
  <c r="H48"/>
  <c r="H42"/>
  <c r="H44"/>
  <c r="H46"/>
  <c r="H40"/>
  <c r="H24"/>
  <c r="H9" i="9"/>
  <c r="H42"/>
  <c r="H19"/>
  <c r="H18"/>
  <c r="H23"/>
  <c r="H14"/>
  <c r="H15"/>
  <c r="H16"/>
  <c r="H26"/>
  <c r="D28"/>
  <c r="H28"/>
  <c r="H29"/>
  <c r="H30"/>
  <c r="H31"/>
  <c r="H33"/>
  <c r="H34"/>
  <c r="H35"/>
  <c r="H39"/>
  <c r="H45"/>
  <c r="H24"/>
  <c r="D27"/>
  <c r="H27"/>
  <c r="H36"/>
  <c r="H43"/>
  <c r="H40"/>
  <c r="H51"/>
  <c r="H49"/>
  <c r="H48"/>
  <c r="H44"/>
  <c r="H46"/>
  <c r="H9" i="8"/>
  <c r="H14"/>
  <c r="H15"/>
  <c r="H16"/>
  <c r="H19"/>
  <c r="H18"/>
  <c r="H23"/>
  <c r="H24"/>
  <c r="H26"/>
  <c r="D27"/>
  <c r="H27"/>
  <c r="D28"/>
  <c r="H28"/>
  <c r="H29"/>
  <c r="H30"/>
  <c r="H31"/>
  <c r="H33"/>
  <c r="H34"/>
  <c r="H35"/>
  <c r="H36"/>
  <c r="H39"/>
  <c r="H45"/>
  <c r="H40"/>
  <c r="H42"/>
  <c r="H43"/>
  <c r="H44"/>
  <c r="H46"/>
  <c r="H48"/>
  <c r="H49"/>
  <c r="H51"/>
  <c r="H9" i="7"/>
  <c r="H14"/>
  <c r="H15"/>
  <c r="H16"/>
  <c r="H19"/>
  <c r="H18"/>
  <c r="H23"/>
  <c r="H24"/>
  <c r="H26"/>
  <c r="D27"/>
  <c r="H27"/>
  <c r="D28"/>
  <c r="H28"/>
  <c r="H29"/>
  <c r="H30"/>
  <c r="H31"/>
  <c r="H33"/>
  <c r="H34"/>
  <c r="H35"/>
  <c r="H36"/>
  <c r="H39"/>
  <c r="H45"/>
  <c r="H40"/>
  <c r="H42"/>
  <c r="H43"/>
  <c r="H44"/>
  <c r="H46"/>
  <c r="H48"/>
  <c r="H49"/>
  <c r="H51"/>
  <c r="H9" i="11"/>
  <c r="H19"/>
  <c r="H18"/>
  <c r="H23"/>
  <c r="H14"/>
  <c r="H15"/>
  <c r="H16"/>
  <c r="H26"/>
  <c r="D27"/>
  <c r="H27"/>
  <c r="D28"/>
  <c r="H28"/>
  <c r="H29"/>
  <c r="H30"/>
  <c r="H31"/>
  <c r="H33"/>
  <c r="H34"/>
  <c r="H35"/>
  <c r="H36"/>
  <c r="H39"/>
  <c r="H51"/>
  <c r="H43"/>
  <c r="H45"/>
  <c r="H49"/>
  <c r="H48"/>
  <c r="H42"/>
  <c r="H44"/>
  <c r="H46"/>
  <c r="H40"/>
  <c r="H24"/>
  <c r="H9" i="2"/>
  <c r="H19"/>
  <c r="H18"/>
  <c r="H23"/>
  <c r="H14"/>
  <c r="H15"/>
  <c r="H16"/>
  <c r="H26"/>
  <c r="D27"/>
  <c r="H27"/>
  <c r="D28"/>
  <c r="H28"/>
  <c r="H29"/>
  <c r="H30"/>
  <c r="H31"/>
  <c r="H33"/>
  <c r="H34"/>
  <c r="H35"/>
  <c r="H36"/>
  <c r="H39"/>
  <c r="H51"/>
  <c r="H43"/>
  <c r="H45"/>
  <c r="H49"/>
  <c r="H48"/>
  <c r="H42"/>
  <c r="H44"/>
  <c r="H46"/>
  <c r="H40"/>
  <c r="H24"/>
  <c r="H9" i="1"/>
  <c r="H19"/>
  <c r="H18"/>
  <c r="H23"/>
  <c r="H14"/>
  <c r="H15"/>
  <c r="H16"/>
  <c r="H26"/>
  <c r="D27"/>
  <c r="H27"/>
  <c r="D28"/>
  <c r="H28"/>
  <c r="H29"/>
  <c r="H30"/>
  <c r="H31"/>
  <c r="H33"/>
  <c r="H34"/>
  <c r="H35"/>
  <c r="H36"/>
  <c r="H39"/>
  <c r="H51"/>
  <c r="H43"/>
  <c r="H45"/>
  <c r="H49"/>
  <c r="H48"/>
  <c r="H42"/>
  <c r="H44"/>
  <c r="H46"/>
  <c r="H40"/>
  <c r="H24"/>
  <c r="H9" i="3"/>
  <c r="H19"/>
  <c r="H18"/>
  <c r="H23"/>
  <c r="H14"/>
  <c r="H15"/>
  <c r="H16"/>
  <c r="H26"/>
  <c r="D27"/>
  <c r="H27"/>
  <c r="D28"/>
  <c r="H28"/>
  <c r="H29"/>
  <c r="H30"/>
  <c r="H31"/>
  <c r="H33"/>
  <c r="H34"/>
  <c r="H35"/>
  <c r="H36"/>
  <c r="H39"/>
  <c r="H51"/>
  <c r="H43"/>
  <c r="H45"/>
  <c r="H49"/>
  <c r="H48"/>
  <c r="H42"/>
  <c r="H44"/>
  <c r="H46"/>
  <c r="H40"/>
  <c r="H24"/>
  <c r="H9" i="6"/>
  <c r="H14"/>
  <c r="H15"/>
  <c r="H16"/>
  <c r="H19"/>
  <c r="H18"/>
  <c r="H23"/>
  <c r="H24"/>
  <c r="H26"/>
  <c r="D27"/>
  <c r="H27"/>
  <c r="D28"/>
  <c r="H28"/>
  <c r="H29"/>
  <c r="H30"/>
  <c r="H31"/>
  <c r="H33"/>
  <c r="H34"/>
  <c r="H35"/>
  <c r="H36"/>
  <c r="H39"/>
  <c r="H45"/>
  <c r="H40"/>
  <c r="H42"/>
  <c r="H43"/>
  <c r="H44"/>
  <c r="H46"/>
  <c r="H48"/>
  <c r="H49"/>
  <c r="H51"/>
</calcChain>
</file>

<file path=xl/sharedStrings.xml><?xml version="1.0" encoding="utf-8"?>
<sst xmlns="http://schemas.openxmlformats.org/spreadsheetml/2006/main" count="905" uniqueCount="239">
  <si>
    <t>NOTE:  No guarantee on the accuracy of the information generated.  This is a tool to assist in making decisions.</t>
    <phoneticPr fontId="2" type="noConversion"/>
  </si>
  <si>
    <t>Type</t>
  </si>
  <si>
    <t>Calf Raiser</t>
  </si>
  <si>
    <t>High Forage</t>
  </si>
  <si>
    <t>High Grain</t>
  </si>
  <si>
    <t>Cull Cows</t>
  </si>
  <si>
    <t>Enter value from Yardage Calculator worsheet or your own value</t>
    <phoneticPr fontId="2" type="noConversion"/>
  </si>
  <si>
    <t>OVERHEAD COSTS (YARDAGE)</t>
    <phoneticPr fontId="2" type="noConversion"/>
  </si>
  <si>
    <t>Total Feed Costs</t>
    <phoneticPr fontId="2" type="noConversion"/>
  </si>
  <si>
    <t>Feed Cost of gain, $/lb</t>
    <phoneticPr fontId="2" type="noConversion"/>
  </si>
  <si>
    <t>OTHER LIVESTOCK COSTS</t>
    <phoneticPr fontId="2" type="noConversion"/>
  </si>
  <si>
    <t>Death losses</t>
    <phoneticPr fontId="2" type="noConversion"/>
  </si>
  <si>
    <t>assumes 100% borrowed</t>
    <phoneticPr fontId="2" type="noConversion"/>
  </si>
  <si>
    <t>Feeder calf purchase weight</t>
    <phoneticPr fontId="2" type="noConversion"/>
  </si>
  <si>
    <t>lbs</t>
    <phoneticPr fontId="2" type="noConversion"/>
  </si>
  <si>
    <t xml:space="preserve">Breakeven feeder purchase price per cwt. </t>
    <phoneticPr fontId="2" type="noConversion"/>
  </si>
  <si>
    <t>Wisconsin Beef Information Center</t>
    <phoneticPr fontId="2" type="noConversion"/>
  </si>
  <si>
    <t>NOTE:  No guarantee on the accuracy of the information generated.  This is a tool to assist in making decisions.</t>
    <phoneticPr fontId="2" type="noConversion"/>
  </si>
  <si>
    <t>NOTE:  No guarantee on the accuracy of the information generated.  This is a tool to assist in making decisions.</t>
    <phoneticPr fontId="2" type="noConversion"/>
  </si>
  <si>
    <t>Wisconsin Beef Information Center</t>
    <phoneticPr fontId="2" type="noConversion"/>
  </si>
  <si>
    <t>Bedding</t>
    <phoneticPr fontId="2" type="noConversion"/>
  </si>
  <si>
    <t>You can only edit values in blue</t>
    <phoneticPr fontId="2" type="noConversion"/>
  </si>
  <si>
    <t>Calculated Output</t>
    <phoneticPr fontId="2" type="noConversion"/>
  </si>
  <si>
    <t>User inputs values</t>
    <phoneticPr fontId="2" type="noConversion"/>
  </si>
  <si>
    <t>Feedlot Enterprise Budget Worksheet</t>
    <phoneticPr fontId="2" type="noConversion"/>
  </si>
  <si>
    <t>NOTE:  No guarantee on the accuracy of the information generated.  This is a tool to assist in making decisions.</t>
    <phoneticPr fontId="2" type="noConversion"/>
  </si>
  <si>
    <t>Total purchase expense</t>
    <phoneticPr fontId="2" type="noConversion"/>
  </si>
  <si>
    <t>Days on Feed</t>
    <phoneticPr fontId="2" type="noConversion"/>
  </si>
  <si>
    <t>days</t>
    <phoneticPr fontId="2" type="noConversion"/>
  </si>
  <si>
    <r>
      <t>Predicted Feed to Gain</t>
    </r>
    <r>
      <rPr>
        <b/>
        <vertAlign val="superscript"/>
        <sz val="10"/>
        <rFont val="Arial"/>
      </rPr>
      <t>1</t>
    </r>
    <phoneticPr fontId="2" type="noConversion"/>
  </si>
  <si>
    <t>lb:lb</t>
    <phoneticPr fontId="2" type="noConversion"/>
  </si>
  <si>
    <t>Total Weight Gain</t>
    <phoneticPr fontId="2" type="noConversion"/>
  </si>
  <si>
    <t>lbs</t>
    <phoneticPr fontId="2" type="noConversion"/>
  </si>
  <si>
    <t>Feed cost per head per day</t>
    <phoneticPr fontId="2" type="noConversion"/>
  </si>
  <si>
    <t>OTHER LIVESTOCK COSTS</t>
    <phoneticPr fontId="2" type="noConversion"/>
  </si>
  <si>
    <t>Death losses</t>
    <phoneticPr fontId="2" type="noConversion"/>
  </si>
  <si>
    <t>assumes 100% borrowed</t>
    <phoneticPr fontId="2" type="noConversion"/>
  </si>
  <si>
    <t>assumes 100% borrowed</t>
    <phoneticPr fontId="2" type="noConversion"/>
  </si>
  <si>
    <t>Bedding</t>
    <phoneticPr fontId="2" type="noConversion"/>
  </si>
  <si>
    <t>Veterinary cost</t>
    <phoneticPr fontId="2" type="noConversion"/>
  </si>
  <si>
    <t>Health products (ie vaccines)</t>
    <phoneticPr fontId="2" type="noConversion"/>
  </si>
  <si>
    <t>Other supplies</t>
    <phoneticPr fontId="2" type="noConversion"/>
  </si>
  <si>
    <t>OVERHEAD COSTS (YARDAGE)</t>
    <phoneticPr fontId="2" type="noConversion"/>
  </si>
  <si>
    <t>Enter value from Yardage Calculator worsheet or your own value</t>
    <phoneticPr fontId="2" type="noConversion"/>
  </si>
  <si>
    <t>NOTE:  No guarantee on the accuracy of the information generated.  This is a tool to assist in making decisions.</t>
    <phoneticPr fontId="2" type="noConversion"/>
  </si>
  <si>
    <t>days</t>
    <phoneticPr fontId="2" type="noConversion"/>
  </si>
  <si>
    <r>
      <t>Predicted Feed to Gain</t>
    </r>
    <r>
      <rPr>
        <b/>
        <vertAlign val="superscript"/>
        <sz val="10"/>
        <rFont val="Arial"/>
      </rPr>
      <t>1</t>
    </r>
    <phoneticPr fontId="2" type="noConversion"/>
  </si>
  <si>
    <t>lb:lb</t>
    <phoneticPr fontId="2" type="noConversion"/>
  </si>
  <si>
    <t>Feedlot Enterprise Budget Worksheet</t>
  </si>
  <si>
    <t>Enter value from Yardage Calculator worsheet or your own value</t>
    <phoneticPr fontId="2" type="noConversion"/>
  </si>
  <si>
    <t>BREAKEVEN ANALYSIS</t>
    <phoneticPr fontId="2" type="noConversion"/>
  </si>
  <si>
    <t>Feeder calf purchase weight</t>
    <phoneticPr fontId="2" type="noConversion"/>
  </si>
  <si>
    <t>lbs</t>
    <phoneticPr fontId="2" type="noConversion"/>
  </si>
  <si>
    <t xml:space="preserve">Breakeven feeder purchase price per cwt. </t>
    <phoneticPr fontId="2" type="noConversion"/>
  </si>
  <si>
    <t>Wisconsin Beef Information Center</t>
    <phoneticPr fontId="2" type="noConversion"/>
  </si>
  <si>
    <r>
      <t>Predicted Average Daily Gain</t>
    </r>
    <r>
      <rPr>
        <b/>
        <vertAlign val="superscript"/>
        <sz val="10"/>
        <rFont val="Arial"/>
      </rPr>
      <t>1</t>
    </r>
    <phoneticPr fontId="2" type="noConversion"/>
  </si>
  <si>
    <t>Days on Feed</t>
    <phoneticPr fontId="2" type="noConversion"/>
  </si>
  <si>
    <t>days</t>
    <phoneticPr fontId="2" type="noConversion"/>
  </si>
  <si>
    <r>
      <t>Predicted Feed to Gain</t>
    </r>
    <r>
      <rPr>
        <b/>
        <vertAlign val="superscript"/>
        <sz val="10"/>
        <rFont val="Arial"/>
      </rPr>
      <t>1</t>
    </r>
    <phoneticPr fontId="2" type="noConversion"/>
  </si>
  <si>
    <t>lb:lb</t>
    <phoneticPr fontId="2" type="noConversion"/>
  </si>
  <si>
    <t>Total Weight Gain</t>
    <phoneticPr fontId="2" type="noConversion"/>
  </si>
  <si>
    <t>lbs</t>
    <phoneticPr fontId="2" type="noConversion"/>
  </si>
  <si>
    <t>FEED COSTS</t>
    <phoneticPr fontId="2" type="noConversion"/>
  </si>
  <si>
    <t>Enter values from Feed Costs Calculator worksheet</t>
    <phoneticPr fontId="2" type="noConversion"/>
  </si>
  <si>
    <t>Feed Cost of gain, $/lb</t>
    <phoneticPr fontId="2" type="noConversion"/>
  </si>
  <si>
    <t>OTHER LIVESTOCK COSTS</t>
    <phoneticPr fontId="2" type="noConversion"/>
  </si>
  <si>
    <t>Death losses</t>
    <phoneticPr fontId="2" type="noConversion"/>
  </si>
  <si>
    <t>assumes 100% borrowed</t>
    <phoneticPr fontId="2" type="noConversion"/>
  </si>
  <si>
    <t>Bedding</t>
    <phoneticPr fontId="2" type="noConversion"/>
  </si>
  <si>
    <t>Veterinary cost</t>
    <phoneticPr fontId="2" type="noConversion"/>
  </si>
  <si>
    <t>Health products (ie vaccines)</t>
    <phoneticPr fontId="2" type="noConversion"/>
  </si>
  <si>
    <t>Other supplies</t>
    <phoneticPr fontId="2" type="noConversion"/>
  </si>
  <si>
    <t>Transportation</t>
    <phoneticPr fontId="2" type="noConversion"/>
  </si>
  <si>
    <t>Marketing costs</t>
    <phoneticPr fontId="2" type="noConversion"/>
  </si>
  <si>
    <t>Total cost of gain, $/lb</t>
    <phoneticPr fontId="2" type="noConversion"/>
  </si>
  <si>
    <t>RETURN TO RESOURCES</t>
    <phoneticPr fontId="2" type="noConversion"/>
  </si>
  <si>
    <t>Estimated reciepts</t>
    <phoneticPr fontId="2" type="noConversion"/>
  </si>
  <si>
    <t>BREAKEVEN ANALYSIS</t>
    <phoneticPr fontId="2" type="noConversion"/>
  </si>
  <si>
    <t>Feeder calf purchase weight</t>
    <phoneticPr fontId="2" type="noConversion"/>
  </si>
  <si>
    <t>lbs</t>
    <phoneticPr fontId="2" type="noConversion"/>
  </si>
  <si>
    <t xml:space="preserve">Breakeven feeder purchase price per cwt. </t>
    <phoneticPr fontId="2" type="noConversion"/>
  </si>
  <si>
    <t>Wisconsin Beef Information Center</t>
    <phoneticPr fontId="2" type="noConversion"/>
  </si>
  <si>
    <t>OTHER LIVESTOCK COSTS</t>
    <phoneticPr fontId="2" type="noConversion"/>
  </si>
  <si>
    <t>Death losses</t>
    <phoneticPr fontId="2" type="noConversion"/>
  </si>
  <si>
    <t>%</t>
  </si>
  <si>
    <t>Interest cost, cattle</t>
  </si>
  <si>
    <t>$</t>
  </si>
  <si>
    <t>%APR</t>
  </si>
  <si>
    <t>assumes 100% borrowed</t>
    <phoneticPr fontId="2" type="noConversion"/>
  </si>
  <si>
    <t>Interest cost, feed</t>
  </si>
  <si>
    <t>Bedding</t>
    <phoneticPr fontId="2" type="noConversion"/>
  </si>
  <si>
    <t>$/ton</t>
  </si>
  <si>
    <t>Veterinary cost</t>
    <phoneticPr fontId="2" type="noConversion"/>
  </si>
  <si>
    <t>Health products (ie vaccines)</t>
    <phoneticPr fontId="2" type="noConversion"/>
  </si>
  <si>
    <t>Growth promoters (ie implants)</t>
  </si>
  <si>
    <t>$/hd</t>
  </si>
  <si>
    <t>Other supplies</t>
    <phoneticPr fontId="2" type="noConversion"/>
  </si>
  <si>
    <t>Transportation</t>
    <phoneticPr fontId="2" type="noConversion"/>
  </si>
  <si>
    <t>Marketing costs</t>
    <phoneticPr fontId="2" type="noConversion"/>
  </si>
  <si>
    <t>Total livestock costs</t>
  </si>
  <si>
    <t>OVERHEAD COSTS (YARDAGE)</t>
    <phoneticPr fontId="2" type="noConversion"/>
  </si>
  <si>
    <t>Enter value from Yardage Calculator worsheet or your own value</t>
    <phoneticPr fontId="2" type="noConversion"/>
  </si>
  <si>
    <t>Daily Yardage Cost</t>
  </si>
  <si>
    <t>Total Yardage Cost</t>
  </si>
  <si>
    <t>Total cost of gain, $/lb</t>
    <phoneticPr fontId="2" type="noConversion"/>
  </si>
  <si>
    <t>assumes 100% borrowed</t>
    <phoneticPr fontId="2" type="noConversion"/>
  </si>
  <si>
    <t>Bedding</t>
    <phoneticPr fontId="2" type="noConversion"/>
  </si>
  <si>
    <t>Veterinary cost</t>
    <phoneticPr fontId="2" type="noConversion"/>
  </si>
  <si>
    <t>Health products (ie vaccines)</t>
    <phoneticPr fontId="2" type="noConversion"/>
  </si>
  <si>
    <t>Other supplies</t>
    <phoneticPr fontId="2" type="noConversion"/>
  </si>
  <si>
    <t>Transportation</t>
    <phoneticPr fontId="2" type="noConversion"/>
  </si>
  <si>
    <t>Marketing costs</t>
    <phoneticPr fontId="2" type="noConversion"/>
  </si>
  <si>
    <t>OVERHEAD COSTS (YARDAGE)</t>
    <phoneticPr fontId="2" type="noConversion"/>
  </si>
  <si>
    <t>Health products (ie vaccines)</t>
    <phoneticPr fontId="2" type="noConversion"/>
  </si>
  <si>
    <t>Other supplies</t>
    <phoneticPr fontId="2" type="noConversion"/>
  </si>
  <si>
    <t>Transportation</t>
    <phoneticPr fontId="2" type="noConversion"/>
  </si>
  <si>
    <t>OVERHEAD COSTS (YARDAGE)</t>
    <phoneticPr fontId="2" type="noConversion"/>
  </si>
  <si>
    <t>BREAKEVEN ANALYSIS</t>
    <phoneticPr fontId="2" type="noConversion"/>
  </si>
  <si>
    <t xml:space="preserve">Breakeven feeder purchase price per cwt. </t>
    <phoneticPr fontId="2" type="noConversion"/>
  </si>
  <si>
    <t>Wisconsin Beef Information Center</t>
    <phoneticPr fontId="2" type="noConversion"/>
  </si>
  <si>
    <t>http://fyi.uwex.edu/wbic/</t>
  </si>
  <si>
    <t>“An EEO/AA employer, University of Wisconsin Extension provides equal opportunities in employment and programming, including Title IX and American with Disabilities (ADA) requirements.”</t>
  </si>
  <si>
    <t>Feedlot Enterprise Budget Worksheet</t>
    <phoneticPr fontId="2" type="noConversion"/>
  </si>
  <si>
    <t>Economic Planning Budget (cash-flow) for one animal.</t>
  </si>
  <si>
    <t>User inputs values</t>
    <phoneticPr fontId="2" type="noConversion"/>
  </si>
  <si>
    <t>Calculated Output</t>
    <phoneticPr fontId="2" type="noConversion"/>
  </si>
  <si>
    <t>You can only edit values in blue</t>
    <phoneticPr fontId="2" type="noConversion"/>
  </si>
  <si>
    <t>RECIEPTS</t>
    <phoneticPr fontId="2" type="noConversion"/>
  </si>
  <si>
    <t>Avg Out Weight</t>
    <phoneticPr fontId="2" type="noConversion"/>
  </si>
  <si>
    <t>Units</t>
  </si>
  <si>
    <t xml:space="preserve">      Price</t>
  </si>
  <si>
    <t xml:space="preserve"> Units</t>
  </si>
  <si>
    <t>Dollars</t>
    <phoneticPr fontId="2" type="noConversion"/>
  </si>
  <si>
    <t>Steers</t>
    <phoneticPr fontId="2" type="noConversion"/>
  </si>
  <si>
    <t>lbs.</t>
  </si>
  <si>
    <t>$/cwt.</t>
  </si>
  <si>
    <t>.</t>
    <phoneticPr fontId="2" type="noConversion"/>
  </si>
  <si>
    <t>VARIABLE EXPENSES</t>
    <phoneticPr fontId="2" type="noConversion"/>
  </si>
  <si>
    <t>Amount</t>
    <phoneticPr fontId="2" type="noConversion"/>
  </si>
  <si>
    <t>Unit</t>
  </si>
  <si>
    <t xml:space="preserve">     Price</t>
  </si>
  <si>
    <t xml:space="preserve">  Unit</t>
  </si>
  <si>
    <t xml:space="preserve">      Dollars</t>
  </si>
  <si>
    <t>Cattle costs</t>
    <phoneticPr fontId="2" type="noConversion"/>
  </si>
  <si>
    <t>Initial weight (pay weight)</t>
    <phoneticPr fontId="2" type="noConversion"/>
  </si>
  <si>
    <t>Purchase costs</t>
  </si>
  <si>
    <t>$/hd.</t>
  </si>
  <si>
    <t>Total purchase expense</t>
    <phoneticPr fontId="2" type="noConversion"/>
  </si>
  <si>
    <t>PREDICTED PERFORMANCE</t>
    <phoneticPr fontId="2" type="noConversion"/>
  </si>
  <si>
    <r>
      <t>Predicted Average Daily Gain</t>
    </r>
    <r>
      <rPr>
        <b/>
        <vertAlign val="superscript"/>
        <sz val="10"/>
        <rFont val="Arial"/>
      </rPr>
      <t>1</t>
    </r>
    <phoneticPr fontId="2" type="noConversion"/>
  </si>
  <si>
    <t>lbs/d</t>
    <phoneticPr fontId="2" type="noConversion"/>
  </si>
  <si>
    <t>Days on Feed</t>
    <phoneticPr fontId="2" type="noConversion"/>
  </si>
  <si>
    <t>days</t>
    <phoneticPr fontId="2" type="noConversion"/>
  </si>
  <si>
    <r>
      <t>Predicted Feed to Gain</t>
    </r>
    <r>
      <rPr>
        <b/>
        <vertAlign val="superscript"/>
        <sz val="10"/>
        <rFont val="Arial"/>
      </rPr>
      <t>1</t>
    </r>
    <phoneticPr fontId="2" type="noConversion"/>
  </si>
  <si>
    <t>lb:lb</t>
    <phoneticPr fontId="2" type="noConversion"/>
  </si>
  <si>
    <t>Total Weight Gain</t>
    <phoneticPr fontId="2" type="noConversion"/>
  </si>
  <si>
    <t>lbs</t>
    <phoneticPr fontId="2" type="noConversion"/>
  </si>
  <si>
    <t>FEED COSTS</t>
    <phoneticPr fontId="2" type="noConversion"/>
  </si>
  <si>
    <t>Enter values from Feed Costs Calculator worksheet</t>
    <phoneticPr fontId="2" type="noConversion"/>
  </si>
  <si>
    <t>Feed cost per head per day</t>
    <phoneticPr fontId="2" type="noConversion"/>
  </si>
  <si>
    <t>Total Feed Costs</t>
    <phoneticPr fontId="2" type="noConversion"/>
  </si>
  <si>
    <t>Feed Cost of gain, $/lb</t>
    <phoneticPr fontId="2" type="noConversion"/>
  </si>
  <si>
    <t>Oct. 2009</t>
  </si>
  <si>
    <t>Nov. 2010</t>
  </si>
  <si>
    <t>Oct. 2010</t>
  </si>
  <si>
    <t>Oct.2010</t>
  </si>
  <si>
    <t>Feb. 2011</t>
  </si>
  <si>
    <t>Jan. 2011</t>
  </si>
  <si>
    <t>Oct. 2011</t>
  </si>
  <si>
    <t>Mar. 2011</t>
  </si>
  <si>
    <t>ton</t>
  </si>
  <si>
    <t>Total Weight Gain</t>
    <phoneticPr fontId="2" type="noConversion"/>
  </si>
  <si>
    <t>Veterinary cost</t>
    <phoneticPr fontId="2" type="noConversion"/>
  </si>
  <si>
    <t>NOTE:  No guarantee on the accuracy of the information generated.  This is a tool to assist in making decisions.</t>
    <phoneticPr fontId="2" type="noConversion"/>
  </si>
  <si>
    <t>You can only edit values in blue</t>
    <phoneticPr fontId="2" type="noConversion"/>
  </si>
  <si>
    <t>RECIEPTS</t>
    <phoneticPr fontId="2" type="noConversion"/>
  </si>
  <si>
    <t>Avg Out Weight</t>
    <phoneticPr fontId="2" type="noConversion"/>
  </si>
  <si>
    <t>Dollars</t>
    <phoneticPr fontId="2" type="noConversion"/>
  </si>
  <si>
    <t>Steers</t>
    <phoneticPr fontId="2" type="noConversion"/>
  </si>
  <si>
    <t>.</t>
    <phoneticPr fontId="2" type="noConversion"/>
  </si>
  <si>
    <t>Cattle costs</t>
    <phoneticPr fontId="2" type="noConversion"/>
  </si>
  <si>
    <t>Initial weight (pay weight)</t>
    <phoneticPr fontId="2" type="noConversion"/>
  </si>
  <si>
    <t>PREDICTED PERFORMANCE</t>
    <phoneticPr fontId="2" type="noConversion"/>
  </si>
  <si>
    <t>Commericial supplement</t>
    <phoneticPr fontId="2" type="noConversion"/>
  </si>
  <si>
    <t>May. 2011</t>
    <phoneticPr fontId="2" type="noConversion"/>
  </si>
  <si>
    <t>Mar. 2011</t>
    <phoneticPr fontId="2" type="noConversion"/>
  </si>
  <si>
    <t>June. 2011</t>
    <phoneticPr fontId="2" type="noConversion"/>
  </si>
  <si>
    <t>Table. 1.  Budget Example Inputs</t>
    <phoneticPr fontId="2" type="noConversion"/>
  </si>
  <si>
    <t>For Holsteins obtained from ISU Holstein Closeout Sheets and for Beef Examples from UM Beef Ration Balancer Spreadsheet</t>
    <phoneticPr fontId="2" type="noConversion"/>
  </si>
  <si>
    <t>NOTE:  No guarantee on the accuracy of the information generated.  This is a tool to assist in making decisions.</t>
    <phoneticPr fontId="2" type="noConversion"/>
  </si>
  <si>
    <t>Holstein 300-1350-1</t>
    <phoneticPr fontId="2" type="noConversion"/>
  </si>
  <si>
    <t>Holstein 300-1350-2</t>
    <phoneticPr fontId="2" type="noConversion"/>
  </si>
  <si>
    <t>High Grain/DDGS</t>
    <phoneticPr fontId="2" type="noConversion"/>
  </si>
  <si>
    <t>High Grain</t>
    <phoneticPr fontId="2" type="noConversion"/>
  </si>
  <si>
    <t>Table 2. Diet Composition on percent dry matter basis</t>
    <phoneticPr fontId="2" type="noConversion"/>
  </si>
  <si>
    <t>Example Enterprise Budgets for Fall 2010</t>
    <phoneticPr fontId="2" type="noConversion"/>
  </si>
  <si>
    <t>Purchase Price, $/cwt**</t>
    <phoneticPr fontId="2" type="noConversion"/>
  </si>
  <si>
    <t>Furtures Price, $/cwt***</t>
    <phoneticPr fontId="2" type="noConversion"/>
  </si>
  <si>
    <t>High Forage</t>
    <phoneticPr fontId="2" type="noConversion"/>
  </si>
  <si>
    <t>High Grain</t>
    <phoneticPr fontId="2" type="noConversion"/>
  </si>
  <si>
    <t>High Grain/DDGS</t>
    <phoneticPr fontId="2" type="noConversion"/>
  </si>
  <si>
    <t>Price</t>
    <phoneticPr fontId="2" type="noConversion"/>
  </si>
  <si>
    <t>Units</t>
    <phoneticPr fontId="2" type="noConversion"/>
  </si>
  <si>
    <t>Corn</t>
    <phoneticPr fontId="2" type="noConversion"/>
  </si>
  <si>
    <t>bu</t>
    <phoneticPr fontId="2" type="noConversion"/>
  </si>
  <si>
    <t>DDGS</t>
    <phoneticPr fontId="2" type="noConversion"/>
  </si>
  <si>
    <t>ton</t>
    <phoneticPr fontId="2" type="noConversion"/>
  </si>
  <si>
    <t>Hay</t>
    <phoneticPr fontId="2" type="noConversion"/>
  </si>
  <si>
    <t>Haylage</t>
    <phoneticPr fontId="2" type="noConversion"/>
  </si>
  <si>
    <t>Corn Silage</t>
    <phoneticPr fontId="2" type="noConversion"/>
  </si>
  <si>
    <t>Purchase Weight</t>
    <phoneticPr fontId="2" type="noConversion"/>
  </si>
  <si>
    <t>Month Purchased</t>
    <phoneticPr fontId="2" type="noConversion"/>
  </si>
  <si>
    <t>Sale Weight</t>
    <phoneticPr fontId="2" type="noConversion"/>
  </si>
  <si>
    <t>Month Sold</t>
    <phoneticPr fontId="2" type="noConversion"/>
  </si>
  <si>
    <t>Diet</t>
    <phoneticPr fontId="2" type="noConversion"/>
  </si>
  <si>
    <t>Predicted ADG*</t>
    <phoneticPr fontId="2" type="noConversion"/>
  </si>
  <si>
    <t>Predicted F:G*</t>
    <phoneticPr fontId="2" type="noConversion"/>
  </si>
  <si>
    <t>Holstein calf raiser</t>
    <phoneticPr fontId="2" type="noConversion"/>
  </si>
  <si>
    <t>Holstein 300-700</t>
    <phoneticPr fontId="2" type="noConversion"/>
  </si>
  <si>
    <t>Holstein 700-1400</t>
    <phoneticPr fontId="2" type="noConversion"/>
  </si>
  <si>
    <t>Beef Backgrounder</t>
    <phoneticPr fontId="2" type="noConversion"/>
  </si>
  <si>
    <t>Beef Yearling</t>
    <phoneticPr fontId="2" type="noConversion"/>
  </si>
  <si>
    <t>Beef Retained ownership</t>
    <phoneticPr fontId="2" type="noConversion"/>
  </si>
  <si>
    <t>High Grain</t>
    <phoneticPr fontId="2" type="noConversion"/>
  </si>
  <si>
    <t>*Predicted ADG &amp; F:G</t>
    <phoneticPr fontId="2" type="noConversion"/>
  </si>
  <si>
    <t>**Purchase Price</t>
    <phoneticPr fontId="2" type="noConversion"/>
  </si>
  <si>
    <t>Current Equity Livestock Market</t>
    <phoneticPr fontId="2" type="noConversion"/>
  </si>
  <si>
    <t>**Futures Price</t>
    <phoneticPr fontId="2" type="noConversion"/>
  </si>
  <si>
    <t xml:space="preserve">For Beef Cattle obtained from CME and for Holsteins price was discounted $10/cwt </t>
    <phoneticPr fontId="2" type="noConversion"/>
  </si>
  <si>
    <t>RETURN TO RESOURCES</t>
    <phoneticPr fontId="2" type="noConversion"/>
  </si>
  <si>
    <t>Estimated reciepts</t>
    <phoneticPr fontId="2" type="noConversion"/>
  </si>
  <si>
    <t>Variable expenses</t>
  </si>
  <si>
    <t>Returns to labor, management &amp; capital</t>
  </si>
  <si>
    <t>Fixed expenses</t>
  </si>
  <si>
    <t>Returns to labor &amp; management</t>
  </si>
  <si>
    <t>BREAKEVEN ANALYSIS</t>
    <phoneticPr fontId="2" type="noConversion"/>
  </si>
  <si>
    <t>Breakeven sell price per cwt.</t>
  </si>
  <si>
    <t>Breakeven cost per cwt. less marketing cost.</t>
  </si>
  <si>
    <t>Feeder calf purchase weight</t>
    <phoneticPr fontId="2" type="noConversion"/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</si>
</sst>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&quot;$&quot;#,##0.00"/>
    <numFmt numFmtId="172" formatCode="0.0%"/>
  </numFmts>
  <fonts count="25">
    <font>
      <sz val="10"/>
      <name val="Arial"/>
    </font>
    <font>
      <b/>
      <sz val="14"/>
      <name val="Arial"/>
    </font>
    <font>
      <sz val="8"/>
      <name val="Verdana"/>
    </font>
    <font>
      <sz val="14"/>
      <name val="Arial"/>
    </font>
    <font>
      <b/>
      <sz val="10"/>
      <name val="Arial"/>
    </font>
    <font>
      <b/>
      <sz val="12"/>
      <name val="Arial"/>
      <family val="2"/>
    </font>
    <font>
      <b/>
      <i/>
      <sz val="9"/>
      <color indexed="10"/>
      <name val="Arial"/>
    </font>
    <font>
      <b/>
      <i/>
      <sz val="10"/>
      <name val="Arial"/>
    </font>
    <font>
      <b/>
      <sz val="10"/>
      <color indexed="9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</font>
    <font>
      <b/>
      <vertAlign val="superscript"/>
      <sz val="10"/>
      <name val="Arial"/>
    </font>
    <font>
      <i/>
      <sz val="10"/>
      <name val="Arial"/>
    </font>
    <font>
      <i/>
      <sz val="9"/>
      <name val="Arial"/>
    </font>
    <font>
      <i/>
      <sz val="7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1"/>
      <name val="Arial"/>
    </font>
    <font>
      <u/>
      <sz val="10"/>
      <color indexed="12"/>
      <name val="Arial"/>
    </font>
    <font>
      <i/>
      <sz val="8"/>
      <name val="Arial"/>
    </font>
    <font>
      <sz val="8"/>
      <name val="Arial"/>
    </font>
    <font>
      <sz val="12"/>
      <name val="Arial"/>
    </font>
    <font>
      <b/>
      <sz val="16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Border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4" fillId="0" borderId="6" xfId="0" applyFont="1" applyBorder="1"/>
    <xf numFmtId="0" fontId="5" fillId="0" borderId="6" xfId="0" applyFont="1" applyBorder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0" fillId="3" borderId="1" xfId="0" applyFont="1" applyFill="1" applyBorder="1"/>
    <xf numFmtId="0" fontId="4" fillId="0" borderId="0" xfId="0" applyFont="1"/>
    <xf numFmtId="0" fontId="0" fillId="4" borderId="1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5" borderId="0" xfId="0" applyFont="1" applyFill="1"/>
    <xf numFmtId="0" fontId="9" fillId="0" borderId="2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0" fillId="0" borderId="2" xfId="0" applyFont="1" applyBorder="1"/>
    <xf numFmtId="0" fontId="4" fillId="3" borderId="3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165" fontId="4" fillId="3" borderId="3" xfId="2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right"/>
    </xf>
    <xf numFmtId="165" fontId="4" fillId="2" borderId="3" xfId="2" applyNumberFormat="1" applyFont="1" applyFill="1" applyBorder="1" applyAlignment="1">
      <alignment horizontal="right"/>
    </xf>
    <xf numFmtId="165" fontId="4" fillId="0" borderId="0" xfId="0" applyNumberFormat="1" applyFont="1"/>
    <xf numFmtId="165" fontId="8" fillId="5" borderId="0" xfId="0" applyNumberFormat="1" applyFont="1" applyFill="1"/>
    <xf numFmtId="0" fontId="4" fillId="0" borderId="2" xfId="0" applyFont="1" applyBorder="1"/>
    <xf numFmtId="0" fontId="10" fillId="0" borderId="0" xfId="0" applyFont="1"/>
    <xf numFmtId="0" fontId="4" fillId="3" borderId="1" xfId="0" applyFont="1" applyFill="1" applyBorder="1" applyAlignment="1" applyProtection="1">
      <alignment horizontal="right"/>
      <protection locked="0"/>
    </xf>
    <xf numFmtId="165" fontId="4" fillId="3" borderId="1" xfId="2" applyNumberFormat="1" applyFont="1" applyFill="1" applyBorder="1" applyAlignment="1" applyProtection="1">
      <alignment horizontal="right"/>
      <protection locked="0"/>
    </xf>
    <xf numFmtId="165" fontId="4" fillId="4" borderId="1" xfId="2" applyNumberFormat="1" applyFont="1" applyFill="1" applyBorder="1" applyAlignment="1">
      <alignment horizontal="right"/>
    </xf>
    <xf numFmtId="165" fontId="0" fillId="0" borderId="0" xfId="0" applyNumberFormat="1"/>
    <xf numFmtId="165" fontId="4" fillId="2" borderId="1" xfId="2" applyNumberFormat="1" applyFont="1" applyFill="1" applyBorder="1" applyAlignment="1">
      <alignment horizontal="right"/>
    </xf>
    <xf numFmtId="0" fontId="11" fillId="5" borderId="0" xfId="0" applyFont="1" applyFill="1"/>
    <xf numFmtId="165" fontId="11" fillId="5" borderId="0" xfId="0" applyNumberFormat="1" applyFont="1" applyFill="1"/>
    <xf numFmtId="1" fontId="9" fillId="0" borderId="0" xfId="0" applyNumberFormat="1" applyFont="1"/>
    <xf numFmtId="2" fontId="4" fillId="3" borderId="1" xfId="0" applyNumberFormat="1" applyFont="1" applyFill="1" applyBorder="1" applyAlignment="1" applyProtection="1">
      <alignment horizontal="right"/>
      <protection locked="0"/>
    </xf>
    <xf numFmtId="1" fontId="4" fillId="4" borderId="1" xfId="2" applyNumberFormat="1" applyFont="1" applyFill="1" applyBorder="1" applyAlignment="1">
      <alignment horizontal="right"/>
    </xf>
    <xf numFmtId="1" fontId="4" fillId="0" borderId="0" xfId="0" applyNumberFormat="1" applyFont="1" applyBorder="1"/>
    <xf numFmtId="170" fontId="4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1" fontId="4" fillId="0" borderId="0" xfId="0" applyNumberFormat="1" applyFont="1"/>
    <xf numFmtId="1" fontId="4" fillId="4" borderId="1" xfId="0" applyNumberFormat="1" applyFont="1" applyFill="1" applyBorder="1" applyAlignment="1">
      <alignment horizontal="right"/>
    </xf>
    <xf numFmtId="0" fontId="8" fillId="5" borderId="0" xfId="0" applyFont="1" applyFill="1" applyBorder="1"/>
    <xf numFmtId="0" fontId="11" fillId="5" borderId="0" xfId="0" applyFont="1" applyFill="1" applyBorder="1"/>
    <xf numFmtId="1" fontId="8" fillId="5" borderId="0" xfId="2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165" fontId="0" fillId="0" borderId="0" xfId="2" applyNumberFormat="1" applyFont="1" applyFill="1" applyBorder="1"/>
    <xf numFmtId="0" fontId="0" fillId="0" borderId="0" xfId="0" applyBorder="1"/>
    <xf numFmtId="165" fontId="4" fillId="3" borderId="1" xfId="2" applyNumberFormat="1" applyFont="1" applyFill="1" applyBorder="1" applyProtection="1">
      <protection locked="0"/>
    </xf>
    <xf numFmtId="165" fontId="4" fillId="4" borderId="1" xfId="0" applyNumberFormat="1" applyFont="1" applyFill="1" applyBorder="1"/>
    <xf numFmtId="165" fontId="4" fillId="2" borderId="1" xfId="0" applyNumberFormat="1" applyFont="1" applyFill="1" applyBorder="1"/>
    <xf numFmtId="165" fontId="11" fillId="5" borderId="0" xfId="0" applyNumberFormat="1" applyFont="1" applyFill="1" applyBorder="1"/>
    <xf numFmtId="2" fontId="0" fillId="0" borderId="0" xfId="0" applyNumberFormat="1"/>
    <xf numFmtId="169" fontId="4" fillId="0" borderId="0" xfId="1" applyFont="1" applyAlignment="1">
      <alignment horizontal="right"/>
    </xf>
    <xf numFmtId="165" fontId="0" fillId="0" borderId="0" xfId="0" applyNumberFormat="1" applyFont="1"/>
    <xf numFmtId="164" fontId="4" fillId="4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1" fontId="4" fillId="3" borderId="1" xfId="0" applyNumberFormat="1" applyFont="1" applyFill="1" applyBorder="1" applyAlignment="1" applyProtection="1">
      <alignment horizontal="right"/>
      <protection locked="0"/>
    </xf>
    <xf numFmtId="165" fontId="4" fillId="3" borderId="1" xfId="0" applyNumberFormat="1" applyFont="1" applyFill="1" applyBorder="1" applyAlignment="1" applyProtection="1">
      <alignment horizontal="right"/>
      <protection locked="0"/>
    </xf>
    <xf numFmtId="165" fontId="4" fillId="4" borderId="1" xfId="0" applyNumberFormat="1" applyFont="1" applyFill="1" applyBorder="1" applyAlignment="1">
      <alignment horizontal="right"/>
    </xf>
    <xf numFmtId="165" fontId="4" fillId="3" borderId="8" xfId="2" applyNumberFormat="1" applyFont="1" applyFill="1" applyBorder="1" applyAlignment="1" applyProtection="1">
      <alignment horizontal="right"/>
      <protection locked="0"/>
    </xf>
    <xf numFmtId="165" fontId="4" fillId="4" borderId="8" xfId="2" applyNumberFormat="1" applyFont="1" applyFill="1" applyBorder="1" applyAlignment="1">
      <alignment horizontal="right"/>
    </xf>
    <xf numFmtId="0" fontId="16" fillId="0" borderId="7" xfId="0" applyFont="1" applyBorder="1"/>
    <xf numFmtId="0" fontId="17" fillId="0" borderId="7" xfId="0" applyFont="1" applyBorder="1"/>
    <xf numFmtId="0" fontId="4" fillId="0" borderId="7" xfId="0" applyFont="1" applyBorder="1" applyAlignment="1">
      <alignment horizontal="right"/>
    </xf>
    <xf numFmtId="169" fontId="0" fillId="0" borderId="0" xfId="1" applyFont="1"/>
    <xf numFmtId="0" fontId="13" fillId="0" borderId="0" xfId="0" applyFont="1" applyFill="1"/>
    <xf numFmtId="0" fontId="4" fillId="0" borderId="0" xfId="0" applyFont="1" applyFill="1"/>
    <xf numFmtId="165" fontId="0" fillId="0" borderId="0" xfId="0" applyNumberFormat="1" applyFont="1" applyFill="1"/>
    <xf numFmtId="0" fontId="0" fillId="0" borderId="0" xfId="0" applyFont="1" applyFill="1"/>
    <xf numFmtId="171" fontId="4" fillId="3" borderId="1" xfId="0" applyNumberFormat="1" applyFont="1" applyFill="1" applyBorder="1" applyProtection="1">
      <protection locked="0"/>
    </xf>
    <xf numFmtId="172" fontId="4" fillId="0" borderId="0" xfId="0" applyNumberFormat="1" applyFont="1" applyBorder="1"/>
    <xf numFmtId="165" fontId="4" fillId="2" borderId="1" xfId="2" applyNumberFormat="1" applyFont="1" applyFill="1" applyBorder="1"/>
    <xf numFmtId="165" fontId="4" fillId="4" borderId="1" xfId="2" applyNumberFormat="1" applyFont="1" applyFill="1" applyBorder="1"/>
    <xf numFmtId="165" fontId="0" fillId="0" borderId="0" xfId="2" applyNumberFormat="1" applyFont="1"/>
    <xf numFmtId="165" fontId="8" fillId="5" borderId="0" xfId="2" applyNumberFormat="1" applyFont="1" applyFill="1"/>
    <xf numFmtId="171" fontId="4" fillId="4" borderId="1" xfId="2" applyNumberFormat="1" applyFont="1" applyFill="1" applyBorder="1"/>
    <xf numFmtId="171" fontId="4" fillId="4" borderId="1" xfId="0" applyNumberFormat="1" applyFont="1" applyFill="1" applyBorder="1"/>
    <xf numFmtId="0" fontId="4" fillId="3" borderId="1" xfId="0" applyFont="1" applyFill="1" applyBorder="1" applyProtection="1">
      <protection locked="0"/>
    </xf>
    <xf numFmtId="171" fontId="4" fillId="2" borderId="1" xfId="0" applyNumberFormat="1" applyFont="1" applyFill="1" applyBorder="1"/>
    <xf numFmtId="0" fontId="0" fillId="5" borderId="0" xfId="0" applyFill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3" applyAlignment="1" applyProtection="1">
      <alignment horizontal="left"/>
    </xf>
    <xf numFmtId="165" fontId="4" fillId="3" borderId="3" xfId="2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right"/>
    </xf>
    <xf numFmtId="165" fontId="4" fillId="2" borderId="3" xfId="2" applyNumberFormat="1" applyFont="1" applyFill="1" applyBorder="1" applyAlignment="1">
      <alignment horizontal="right"/>
    </xf>
    <xf numFmtId="165" fontId="4" fillId="0" borderId="0" xfId="0" applyNumberFormat="1" applyFont="1"/>
    <xf numFmtId="165" fontId="8" fillId="5" borderId="0" xfId="0" applyNumberFormat="1" applyFont="1" applyFill="1"/>
    <xf numFmtId="165" fontId="4" fillId="3" borderId="1" xfId="2" applyNumberFormat="1" applyFont="1" applyFill="1" applyBorder="1" applyAlignment="1" applyProtection="1">
      <alignment horizontal="right"/>
      <protection locked="0"/>
    </xf>
    <xf numFmtId="165" fontId="4" fillId="4" borderId="1" xfId="2" applyNumberFormat="1" applyFont="1" applyFill="1" applyBorder="1" applyAlignment="1">
      <alignment horizontal="right"/>
    </xf>
    <xf numFmtId="165" fontId="0" fillId="0" borderId="0" xfId="0" applyNumberFormat="1"/>
    <xf numFmtId="165" fontId="4" fillId="2" borderId="1" xfId="2" applyNumberFormat="1" applyFont="1" applyFill="1" applyBorder="1" applyAlignment="1">
      <alignment horizontal="right"/>
    </xf>
    <xf numFmtId="165" fontId="11" fillId="5" borderId="0" xfId="0" applyNumberFormat="1" applyFont="1" applyFill="1"/>
    <xf numFmtId="170" fontId="4" fillId="3" borderId="1" xfId="0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/>
    <xf numFmtId="165" fontId="4" fillId="3" borderId="1" xfId="2" applyNumberFormat="1" applyFont="1" applyFill="1" applyBorder="1" applyProtection="1">
      <protection locked="0"/>
    </xf>
    <xf numFmtId="165" fontId="4" fillId="4" borderId="1" xfId="0" applyNumberFormat="1" applyFont="1" applyFill="1" applyBorder="1"/>
    <xf numFmtId="165" fontId="4" fillId="2" borderId="1" xfId="0" applyNumberFormat="1" applyFont="1" applyFill="1" applyBorder="1"/>
    <xf numFmtId="165" fontId="11" fillId="5" borderId="0" xfId="0" applyNumberFormat="1" applyFont="1" applyFill="1" applyBorder="1"/>
    <xf numFmtId="165" fontId="0" fillId="0" borderId="0" xfId="0" applyNumberFormat="1" applyFont="1"/>
    <xf numFmtId="164" fontId="4" fillId="4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 applyProtection="1">
      <alignment horizontal="right"/>
      <protection locked="0"/>
    </xf>
    <xf numFmtId="165" fontId="4" fillId="4" borderId="1" xfId="0" applyNumberFormat="1" applyFont="1" applyFill="1" applyBorder="1" applyAlignment="1">
      <alignment horizontal="right"/>
    </xf>
    <xf numFmtId="165" fontId="4" fillId="3" borderId="8" xfId="2" applyNumberFormat="1" applyFont="1" applyFill="1" applyBorder="1" applyAlignment="1" applyProtection="1">
      <alignment horizontal="right"/>
      <protection locked="0"/>
    </xf>
    <xf numFmtId="165" fontId="4" fillId="4" borderId="8" xfId="2" applyNumberFormat="1" applyFont="1" applyFill="1" applyBorder="1" applyAlignment="1">
      <alignment horizontal="right"/>
    </xf>
    <xf numFmtId="165" fontId="0" fillId="0" borderId="0" xfId="0" applyNumberFormat="1" applyFont="1" applyFill="1"/>
    <xf numFmtId="171" fontId="4" fillId="3" borderId="1" xfId="0" applyNumberFormat="1" applyFont="1" applyFill="1" applyBorder="1" applyProtection="1">
      <protection locked="0"/>
    </xf>
    <xf numFmtId="172" fontId="4" fillId="0" borderId="0" xfId="0" applyNumberFormat="1" applyFont="1" applyBorder="1"/>
    <xf numFmtId="165" fontId="4" fillId="2" borderId="1" xfId="2" applyNumberFormat="1" applyFont="1" applyFill="1" applyBorder="1"/>
    <xf numFmtId="165" fontId="4" fillId="4" borderId="1" xfId="2" applyNumberFormat="1" applyFont="1" applyFill="1" applyBorder="1"/>
    <xf numFmtId="165" fontId="0" fillId="0" borderId="0" xfId="2" applyNumberFormat="1" applyFont="1"/>
    <xf numFmtId="165" fontId="8" fillId="5" borderId="0" xfId="2" applyNumberFormat="1" applyFont="1" applyFill="1"/>
    <xf numFmtId="171" fontId="4" fillId="4" borderId="1" xfId="2" applyNumberFormat="1" applyFont="1" applyFill="1" applyBorder="1"/>
    <xf numFmtId="171" fontId="4" fillId="4" borderId="1" xfId="0" applyNumberFormat="1" applyFont="1" applyFill="1" applyBorder="1"/>
    <xf numFmtId="171" fontId="4" fillId="2" borderId="1" xfId="0" applyNumberFormat="1" applyFont="1" applyFill="1" applyBorder="1"/>
    <xf numFmtId="0" fontId="22" fillId="0" borderId="0" xfId="0" applyFont="1"/>
    <xf numFmtId="0" fontId="3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4" fillId="0" borderId="6" xfId="0" applyFont="1" applyBorder="1"/>
    <xf numFmtId="0" fontId="4" fillId="0" borderId="0" xfId="0" applyFont="1"/>
    <xf numFmtId="0" fontId="22" fillId="0" borderId="6" xfId="0" applyFont="1" applyBorder="1"/>
    <xf numFmtId="0" fontId="5" fillId="0" borderId="6" xfId="0" applyFont="1" applyBorder="1" applyAlignment="1">
      <alignment wrapText="1"/>
    </xf>
    <xf numFmtId="17" fontId="22" fillId="0" borderId="0" xfId="0" applyNumberFormat="1" applyFont="1" applyAlignment="1">
      <alignment horizontal="center"/>
    </xf>
    <xf numFmtId="16" fontId="22" fillId="0" borderId="0" xfId="0" applyNumberFormat="1" applyFont="1" applyAlignment="1">
      <alignment horizontal="center"/>
    </xf>
    <xf numFmtId="0" fontId="24" fillId="0" borderId="0" xfId="0" applyFont="1"/>
    <xf numFmtId="171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6" xfId="0" applyFont="1" applyBorder="1" applyAlignment="1">
      <alignment horizontal="center"/>
    </xf>
    <xf numFmtId="16" fontId="22" fillId="0" borderId="6" xfId="0" applyNumberFormat="1" applyFont="1" applyBorder="1" applyAlignment="1">
      <alignment horizontal="center"/>
    </xf>
    <xf numFmtId="171" fontId="22" fillId="0" borderId="6" xfId="0" applyNumberFormat="1" applyFont="1" applyBorder="1" applyAlignment="1">
      <alignment horizontal="right"/>
    </xf>
    <xf numFmtId="0" fontId="19" fillId="0" borderId="0" xfId="3" applyAlignment="1" applyProtection="1">
      <alignment horizontal="left"/>
    </xf>
    <xf numFmtId="170" fontId="22" fillId="0" borderId="0" xfId="0" applyNumberFormat="1" applyFont="1" applyAlignment="1">
      <alignment horizontal="center"/>
    </xf>
    <xf numFmtId="170" fontId="22" fillId="0" borderId="6" xfId="0" applyNumberFormat="1" applyFont="1" applyBorder="1" applyAlignment="1">
      <alignment horizontal="center"/>
    </xf>
    <xf numFmtId="171" fontId="22" fillId="0" borderId="0" xfId="0" applyNumberFormat="1" applyFont="1" applyAlignment="1">
      <alignment horizontal="right"/>
    </xf>
    <xf numFmtId="171" fontId="22" fillId="0" borderId="6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right" wrapText="1"/>
    </xf>
    <xf numFmtId="0" fontId="23" fillId="0" borderId="0" xfId="0" applyFont="1" applyAlignment="1">
      <alignment horizontal="left"/>
    </xf>
    <xf numFmtId="0" fontId="5" fillId="0" borderId="6" xfId="0" applyFont="1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5" borderId="0" xfId="0" applyFont="1" applyFill="1" applyAlignment="1"/>
    <xf numFmtId="0" fontId="4" fillId="0" borderId="0" xfId="0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508000</xdr:colOff>
      <xdr:row>0</xdr:row>
      <xdr:rowOff>38100</xdr:rowOff>
    </xdr:from>
    <xdr:to>
      <xdr:col>9</xdr:col>
      <xdr:colOff>746125</xdr:colOff>
      <xdr:row>1</xdr:row>
      <xdr:rowOff>223308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72600" y="38100"/>
          <a:ext cx="1139825" cy="4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0825" y="104775"/>
          <a:ext cx="149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0825" y="104775"/>
          <a:ext cx="149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6225" y="104775"/>
          <a:ext cx="1139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6225" y="104775"/>
          <a:ext cx="1139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6225" y="104775"/>
          <a:ext cx="1139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6225" y="104775"/>
          <a:ext cx="1139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6225" y="104775"/>
          <a:ext cx="1139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0825" y="104775"/>
          <a:ext cx="149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104775</xdr:rowOff>
    </xdr:from>
    <xdr:to>
      <xdr:col>10</xdr:col>
      <xdr:colOff>476250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6225" y="104775"/>
          <a:ext cx="1139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fyi.uwex.edu/wbic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fyi.uwex.edu/wbic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fyi.uwex.edu/wbic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fyi.uwex.edu/wbic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fyi.uwex.edu/wbic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fyi.uwex.edu/wbic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fyi.uwex.edu/wbic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fyi.uwex.edu/wbic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fyi.uwex.edu/wbic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fyi.uwex.edu/wb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4"/>
  <sheetViews>
    <sheetView tabSelected="1" workbookViewId="0">
      <selection activeCell="C6" sqref="C6"/>
    </sheetView>
  </sheetViews>
  <sheetFormatPr baseColWidth="10" defaultColWidth="8.83203125" defaultRowHeight="12"/>
  <cols>
    <col min="1" max="1" width="25.33203125" customWidth="1"/>
    <col min="2" max="2" width="11.83203125" customWidth="1"/>
    <col min="3" max="3" width="12" customWidth="1"/>
    <col min="4" max="5" width="13.5" customWidth="1"/>
    <col min="6" max="6" width="18.5" customWidth="1"/>
    <col min="7" max="8" width="10.83203125" customWidth="1"/>
    <col min="9" max="9" width="11.83203125" customWidth="1"/>
    <col min="10" max="10" width="13.33203125" customWidth="1"/>
  </cols>
  <sheetData>
    <row r="1" spans="1:11" ht="18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8">
      <c r="A2" s="124" t="s">
        <v>195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1" ht="18">
      <c r="A3" s="124"/>
      <c r="B3" s="126"/>
      <c r="C3" s="126"/>
      <c r="D3" s="126"/>
      <c r="E3" s="126"/>
      <c r="F3" s="126"/>
      <c r="G3" s="126"/>
      <c r="H3" s="126"/>
      <c r="I3" s="126"/>
      <c r="J3" s="126"/>
    </row>
    <row r="4" spans="1:11" ht="16" thickBot="1">
      <c r="A4" s="149" t="s">
        <v>187</v>
      </c>
      <c r="B4" s="149"/>
      <c r="C4" s="149"/>
      <c r="D4" s="149"/>
      <c r="E4" s="149"/>
      <c r="F4" s="2"/>
      <c r="G4" s="2"/>
      <c r="H4" s="2"/>
      <c r="I4" s="2"/>
      <c r="J4" s="2"/>
    </row>
    <row r="5" spans="1:11" ht="46" thickBot="1">
      <c r="A5" s="130" t="s">
        <v>1</v>
      </c>
      <c r="B5" s="125" t="s">
        <v>210</v>
      </c>
      <c r="C5" s="125" t="s">
        <v>211</v>
      </c>
      <c r="D5" s="125" t="s">
        <v>212</v>
      </c>
      <c r="E5" s="125" t="s">
        <v>213</v>
      </c>
      <c r="F5" s="125" t="s">
        <v>214</v>
      </c>
      <c r="G5" s="125" t="s">
        <v>215</v>
      </c>
      <c r="H5" s="125" t="s">
        <v>216</v>
      </c>
      <c r="I5" s="125" t="s">
        <v>196</v>
      </c>
      <c r="J5" s="125" t="s">
        <v>197</v>
      </c>
      <c r="K5" s="121"/>
    </row>
    <row r="6" spans="1:11" ht="17">
      <c r="A6" s="120" t="s">
        <v>217</v>
      </c>
      <c r="B6" s="122">
        <v>75</v>
      </c>
      <c r="C6" s="122" t="s">
        <v>164</v>
      </c>
      <c r="D6" s="122">
        <v>300</v>
      </c>
      <c r="E6" s="122" t="s">
        <v>167</v>
      </c>
      <c r="F6" s="122" t="s">
        <v>2</v>
      </c>
      <c r="G6" s="140">
        <v>2</v>
      </c>
      <c r="H6" s="140">
        <v>2</v>
      </c>
      <c r="I6" s="134">
        <v>130</v>
      </c>
      <c r="J6" s="134">
        <v>90</v>
      </c>
      <c r="K6" s="121"/>
    </row>
    <row r="7" spans="1:11" ht="17">
      <c r="A7" s="120" t="s">
        <v>218</v>
      </c>
      <c r="B7" s="122">
        <v>300</v>
      </c>
      <c r="C7" s="122" t="s">
        <v>165</v>
      </c>
      <c r="D7" s="122">
        <v>700</v>
      </c>
      <c r="E7" s="122" t="s">
        <v>169</v>
      </c>
      <c r="F7" s="122" t="s">
        <v>3</v>
      </c>
      <c r="G7" s="140">
        <v>2.8</v>
      </c>
      <c r="H7" s="140">
        <v>7.4</v>
      </c>
      <c r="I7" s="134">
        <v>93</v>
      </c>
      <c r="J7" s="134">
        <v>90</v>
      </c>
      <c r="K7" s="121"/>
    </row>
    <row r="8" spans="1:11" ht="17">
      <c r="A8" s="120" t="s">
        <v>190</v>
      </c>
      <c r="B8" s="122">
        <v>300</v>
      </c>
      <c r="C8" s="122" t="s">
        <v>164</v>
      </c>
      <c r="D8" s="122">
        <v>1350</v>
      </c>
      <c r="E8" s="122" t="s">
        <v>168</v>
      </c>
      <c r="F8" s="122" t="s">
        <v>192</v>
      </c>
      <c r="G8" s="140">
        <v>2.8</v>
      </c>
      <c r="H8" s="140">
        <v>8</v>
      </c>
      <c r="I8" s="134">
        <v>93</v>
      </c>
      <c r="J8" s="134">
        <v>90</v>
      </c>
      <c r="K8" s="121"/>
    </row>
    <row r="9" spans="1:11" ht="17">
      <c r="A9" s="120" t="s">
        <v>191</v>
      </c>
      <c r="B9" s="122">
        <v>300</v>
      </c>
      <c r="C9" s="122" t="s">
        <v>164</v>
      </c>
      <c r="D9" s="122">
        <v>1350</v>
      </c>
      <c r="E9" s="122" t="s">
        <v>168</v>
      </c>
      <c r="F9" s="122" t="s">
        <v>193</v>
      </c>
      <c r="G9" s="140">
        <v>2.8</v>
      </c>
      <c r="H9" s="140">
        <v>8</v>
      </c>
      <c r="I9" s="134">
        <v>93</v>
      </c>
      <c r="J9" s="134">
        <v>90</v>
      </c>
      <c r="K9" s="121"/>
    </row>
    <row r="10" spans="1:11" ht="17">
      <c r="A10" s="120" t="s">
        <v>219</v>
      </c>
      <c r="B10" s="122">
        <v>700</v>
      </c>
      <c r="C10" s="122" t="s">
        <v>164</v>
      </c>
      <c r="D10" s="122">
        <v>1400</v>
      </c>
      <c r="E10" s="131" t="s">
        <v>184</v>
      </c>
      <c r="F10" s="122" t="s">
        <v>4</v>
      </c>
      <c r="G10" s="140">
        <v>2.8</v>
      </c>
      <c r="H10" s="140">
        <v>8.5</v>
      </c>
      <c r="I10" s="134">
        <v>75</v>
      </c>
      <c r="J10" s="134">
        <v>90</v>
      </c>
      <c r="K10" s="121"/>
    </row>
    <row r="11" spans="1:11" ht="17">
      <c r="A11" s="120" t="s">
        <v>222</v>
      </c>
      <c r="B11" s="122">
        <v>650</v>
      </c>
      <c r="C11" s="132" t="s">
        <v>162</v>
      </c>
      <c r="D11" s="122">
        <v>1375</v>
      </c>
      <c r="E11" s="131" t="s">
        <v>186</v>
      </c>
      <c r="F11" s="122" t="s">
        <v>223</v>
      </c>
      <c r="G11" s="140">
        <v>2.97</v>
      </c>
      <c r="H11" s="140">
        <v>5.8</v>
      </c>
      <c r="I11" s="135">
        <v>106</v>
      </c>
      <c r="J11" s="135">
        <v>93</v>
      </c>
      <c r="K11" s="121"/>
    </row>
    <row r="12" spans="1:11" ht="17">
      <c r="A12" s="120" t="s">
        <v>220</v>
      </c>
      <c r="B12" s="122">
        <v>400</v>
      </c>
      <c r="C12" s="132" t="s">
        <v>164</v>
      </c>
      <c r="D12" s="122">
        <v>700</v>
      </c>
      <c r="E12" s="122" t="s">
        <v>166</v>
      </c>
      <c r="F12" s="122" t="s">
        <v>3</v>
      </c>
      <c r="G12" s="140">
        <v>2.5</v>
      </c>
      <c r="H12" s="140">
        <v>6.8</v>
      </c>
      <c r="I12" s="134">
        <v>115</v>
      </c>
      <c r="J12" s="134">
        <v>105</v>
      </c>
      <c r="K12" s="121"/>
    </row>
    <row r="13" spans="1:11" ht="17">
      <c r="A13" s="120" t="s">
        <v>221</v>
      </c>
      <c r="B13" s="122">
        <v>800</v>
      </c>
      <c r="C13" s="132" t="s">
        <v>164</v>
      </c>
      <c r="D13" s="122">
        <v>1400</v>
      </c>
      <c r="E13" s="131" t="s">
        <v>185</v>
      </c>
      <c r="F13" s="122" t="s">
        <v>4</v>
      </c>
      <c r="G13" s="140">
        <v>3.5</v>
      </c>
      <c r="H13" s="140">
        <v>5.8</v>
      </c>
      <c r="I13" s="134">
        <v>105</v>
      </c>
      <c r="J13" s="134">
        <v>100</v>
      </c>
      <c r="K13" s="121"/>
    </row>
    <row r="14" spans="1:11" ht="18" thickBot="1">
      <c r="A14" s="129" t="s">
        <v>5</v>
      </c>
      <c r="B14" s="136">
        <v>1200</v>
      </c>
      <c r="C14" s="137" t="s">
        <v>163</v>
      </c>
      <c r="D14" s="136">
        <v>1400</v>
      </c>
      <c r="E14" s="137" t="s">
        <v>166</v>
      </c>
      <c r="F14" s="136" t="s">
        <v>4</v>
      </c>
      <c r="G14" s="141">
        <v>2.2000000000000002</v>
      </c>
      <c r="H14" s="141">
        <v>2.5</v>
      </c>
      <c r="I14" s="138">
        <v>45</v>
      </c>
      <c r="J14" s="138">
        <v>50</v>
      </c>
      <c r="K14" s="121"/>
    </row>
    <row r="15" spans="1:11" ht="17">
      <c r="A15" s="133" t="s">
        <v>224</v>
      </c>
      <c r="B15" s="133" t="s">
        <v>188</v>
      </c>
      <c r="K15" s="121"/>
    </row>
    <row r="16" spans="1:11">
      <c r="A16" s="133" t="s">
        <v>225</v>
      </c>
      <c r="B16" s="133" t="s">
        <v>226</v>
      </c>
      <c r="C16" s="133"/>
      <c r="D16" s="133"/>
      <c r="E16" s="133"/>
      <c r="F16" s="133"/>
    </row>
    <row r="17" spans="1:11">
      <c r="A17" s="133" t="s">
        <v>227</v>
      </c>
      <c r="B17" s="133" t="s">
        <v>228</v>
      </c>
      <c r="C17" s="133"/>
      <c r="D17" s="133"/>
      <c r="E17" s="133"/>
      <c r="F17" s="133"/>
    </row>
    <row r="18" spans="1:11" ht="15">
      <c r="C18" s="133"/>
      <c r="D18" s="133"/>
      <c r="E18" s="133"/>
      <c r="F18" s="133"/>
      <c r="G18" s="120"/>
    </row>
    <row r="19" spans="1:11" ht="15">
      <c r="C19" s="120"/>
      <c r="D19" s="120"/>
      <c r="E19" s="120"/>
      <c r="F19" s="120"/>
      <c r="G19" s="120"/>
    </row>
    <row r="20" spans="1:11" ht="15">
      <c r="C20" s="120"/>
      <c r="D20" s="120"/>
      <c r="E20" s="120"/>
      <c r="F20" s="120"/>
      <c r="G20" s="120"/>
    </row>
    <row r="21" spans="1:11" ht="15">
      <c r="A21" s="3" t="s">
        <v>194</v>
      </c>
      <c r="B21" s="120"/>
      <c r="C21" s="120"/>
      <c r="D21" s="120"/>
      <c r="E21" s="120"/>
      <c r="F21" s="120"/>
      <c r="G21" s="120"/>
    </row>
    <row r="22" spans="1:11" ht="35" customHeight="1" thickBot="1">
      <c r="A22" s="129"/>
      <c r="B22" s="125" t="s">
        <v>198</v>
      </c>
      <c r="C22" s="125" t="s">
        <v>199</v>
      </c>
      <c r="D22" s="125" t="s">
        <v>200</v>
      </c>
      <c r="E22" s="147" t="s">
        <v>201</v>
      </c>
      <c r="F22" s="146" t="s">
        <v>202</v>
      </c>
      <c r="G22" s="120"/>
    </row>
    <row r="23" spans="1:11" ht="15">
      <c r="A23" s="120" t="s">
        <v>203</v>
      </c>
      <c r="B23" s="122">
        <v>30</v>
      </c>
      <c r="C23" s="122">
        <v>80</v>
      </c>
      <c r="D23" s="122">
        <v>50</v>
      </c>
      <c r="E23" s="142">
        <v>5</v>
      </c>
      <c r="F23" s="144" t="s">
        <v>204</v>
      </c>
      <c r="G23" s="120"/>
    </row>
    <row r="24" spans="1:11" ht="15">
      <c r="A24" s="120" t="s">
        <v>205</v>
      </c>
      <c r="B24" s="122">
        <v>0</v>
      </c>
      <c r="C24" s="122">
        <v>0</v>
      </c>
      <c r="D24" s="122">
        <v>30</v>
      </c>
      <c r="E24" s="142">
        <v>130</v>
      </c>
      <c r="F24" s="144" t="s">
        <v>206</v>
      </c>
      <c r="G24" s="120"/>
    </row>
    <row r="25" spans="1:11" ht="15">
      <c r="A25" s="120" t="s">
        <v>207</v>
      </c>
      <c r="B25" s="122">
        <v>20</v>
      </c>
      <c r="C25" s="122">
        <v>0</v>
      </c>
      <c r="D25" s="122">
        <v>0</v>
      </c>
      <c r="E25" s="142">
        <v>80</v>
      </c>
      <c r="F25" s="144" t="s">
        <v>170</v>
      </c>
      <c r="G25" s="120"/>
    </row>
    <row r="26" spans="1:11" ht="15">
      <c r="A26" s="120" t="s">
        <v>208</v>
      </c>
      <c r="B26" s="122">
        <v>20</v>
      </c>
      <c r="C26" s="122">
        <v>0</v>
      </c>
      <c r="D26" s="122">
        <v>0</v>
      </c>
      <c r="E26" s="142">
        <v>80</v>
      </c>
      <c r="F26" s="144" t="s">
        <v>170</v>
      </c>
      <c r="G26" s="120"/>
    </row>
    <row r="27" spans="1:11" ht="15">
      <c r="A27" s="120" t="s">
        <v>209</v>
      </c>
      <c r="B27" s="122">
        <v>25</v>
      </c>
      <c r="C27" s="122">
        <v>15</v>
      </c>
      <c r="D27" s="122">
        <v>15</v>
      </c>
      <c r="E27" s="142">
        <v>35</v>
      </c>
      <c r="F27" s="144" t="s">
        <v>170</v>
      </c>
      <c r="G27" s="120"/>
    </row>
    <row r="28" spans="1:11" ht="16" thickBot="1">
      <c r="A28" s="129" t="s">
        <v>183</v>
      </c>
      <c r="B28" s="136">
        <v>5</v>
      </c>
      <c r="C28" s="136">
        <v>5</v>
      </c>
      <c r="D28" s="136">
        <v>5</v>
      </c>
      <c r="E28" s="143">
        <v>475</v>
      </c>
      <c r="F28" s="145" t="s">
        <v>170</v>
      </c>
      <c r="G28" s="120"/>
    </row>
    <row r="29" spans="1:11" ht="15">
      <c r="G29" s="120"/>
    </row>
    <row r="30" spans="1:11" ht="15">
      <c r="G30" s="120"/>
    </row>
    <row r="31" spans="1:11" ht="13">
      <c r="A31" s="85" t="s">
        <v>81</v>
      </c>
      <c r="B31" s="86"/>
      <c r="C31" s="86"/>
      <c r="D31" s="86"/>
      <c r="E31" s="139" t="s">
        <v>120</v>
      </c>
      <c r="F31" s="86"/>
      <c r="G31" s="86"/>
      <c r="H31" s="86"/>
      <c r="I31" s="86"/>
      <c r="J31" s="86"/>
      <c r="K31" s="86"/>
    </row>
    <row r="32" spans="1:11" ht="13">
      <c r="A32" s="85"/>
      <c r="B32" s="86"/>
      <c r="C32" s="86"/>
      <c r="D32" s="86"/>
      <c r="E32" s="139"/>
      <c r="F32" s="86"/>
      <c r="G32" s="86"/>
      <c r="H32" s="86"/>
      <c r="I32" s="86"/>
      <c r="J32" s="86"/>
      <c r="K32" s="86"/>
    </row>
    <row r="33" spans="1:11">
      <c r="A33" s="150" t="s">
        <v>121</v>
      </c>
      <c r="B33" s="151"/>
      <c r="C33" s="151"/>
      <c r="D33" s="151"/>
      <c r="E33" s="151"/>
      <c r="F33" s="151"/>
      <c r="G33" s="151"/>
      <c r="H33" s="151"/>
      <c r="I33" s="151"/>
      <c r="J33" s="152"/>
      <c r="K33" s="152"/>
    </row>
    <row r="34" spans="1:11">
      <c r="A34" s="153" t="s">
        <v>189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</sheetData>
  <mergeCells count="4">
    <mergeCell ref="A1:J1"/>
    <mergeCell ref="A4:E4"/>
    <mergeCell ref="A33:K33"/>
    <mergeCell ref="A34:K34"/>
  </mergeCells>
  <phoneticPr fontId="2" type="noConversion"/>
  <hyperlinks>
    <hyperlink ref="E31" r:id="rId1"/>
  </hyperlinks>
  <pageMargins left="0.7" right="0.7" top="0.75" bottom="0.75" header="0.3" footer="0.3"/>
  <headerFooter>
    <oddFooter>&amp;RLast Updated: &amp;D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13" zoomScale="150" zoomScaleNormal="150" zoomScaleSheetLayoutView="100" zoomScalePageLayoutView="150" workbookViewId="0">
      <selection activeCell="M18" sqref="M18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24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23</v>
      </c>
      <c r="D4" s="8"/>
      <c r="E4" s="9"/>
      <c r="F4" s="10"/>
      <c r="G4" s="7" t="s">
        <v>22</v>
      </c>
    </row>
    <row r="5" spans="1:10" s="11" customFormat="1">
      <c r="C5" s="12" t="s">
        <v>21</v>
      </c>
    </row>
    <row r="6" spans="1:10" s="11" customFormat="1" ht="5" customHeight="1">
      <c r="C6" s="13"/>
    </row>
    <row r="7" spans="1:10" s="7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7" t="s">
        <v>178</v>
      </c>
      <c r="C9"/>
      <c r="D9" s="20">
        <v>1400</v>
      </c>
      <c r="E9" s="21" t="s">
        <v>134</v>
      </c>
      <c r="F9" s="22">
        <v>50</v>
      </c>
      <c r="G9" s="23" t="s">
        <v>135</v>
      </c>
      <c r="H9" s="24">
        <f>D9*(F9/100)</f>
        <v>700</v>
      </c>
    </row>
    <row r="10" spans="1:10" s="7" customFormat="1" ht="5" customHeight="1">
      <c r="A10"/>
      <c r="B10"/>
      <c r="C10"/>
      <c r="F10" s="7" t="s">
        <v>179</v>
      </c>
      <c r="H10" s="25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26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180</v>
      </c>
      <c r="C13"/>
      <c r="D13" s="7"/>
      <c r="E13" s="7"/>
      <c r="F13" s="7"/>
      <c r="G13" s="7"/>
      <c r="H13" s="7"/>
    </row>
    <row r="14" spans="1:10">
      <c r="B14" s="7" t="s">
        <v>181</v>
      </c>
      <c r="C14" s="7"/>
      <c r="D14" s="29">
        <v>1200</v>
      </c>
      <c r="E14" s="21" t="s">
        <v>134</v>
      </c>
      <c r="F14" s="30">
        <v>45</v>
      </c>
      <c r="G14" s="23" t="s">
        <v>135</v>
      </c>
      <c r="H14" s="31">
        <f>D14*(F14/100)</f>
        <v>540</v>
      </c>
      <c r="I14" s="32"/>
    </row>
    <row r="15" spans="1:10">
      <c r="A15" s="11"/>
      <c r="B15" s="7" t="s">
        <v>145</v>
      </c>
      <c r="C15" s="7"/>
      <c r="D15" s="21"/>
      <c r="E15" s="21"/>
      <c r="F15" s="30">
        <v>1</v>
      </c>
      <c r="G15" s="21" t="s">
        <v>146</v>
      </c>
      <c r="H15" s="31">
        <f>F15</f>
        <v>1</v>
      </c>
      <c r="I15" s="32"/>
    </row>
    <row r="16" spans="1:10">
      <c r="B16" s="7" t="s">
        <v>26</v>
      </c>
      <c r="C16" s="7"/>
      <c r="D16" s="21"/>
      <c r="E16" s="21"/>
      <c r="F16" s="21"/>
      <c r="G16" s="21"/>
      <c r="H16" s="33">
        <f>SUM(H14:H15)</f>
        <v>541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35"/>
      <c r="J17" s="34"/>
    </row>
    <row r="18" spans="1:11" ht="13" customHeight="1">
      <c r="B18" s="7" t="s">
        <v>55</v>
      </c>
      <c r="C18" s="36"/>
      <c r="D18" s="37">
        <v>2.2000000000000002</v>
      </c>
      <c r="E18" s="21" t="s">
        <v>150</v>
      </c>
      <c r="F18" s="7" t="s">
        <v>151</v>
      </c>
      <c r="H18" s="38">
        <f>H19/D18</f>
        <v>90.909090909090907</v>
      </c>
      <c r="J18" s="21" t="s">
        <v>45</v>
      </c>
    </row>
    <row r="19" spans="1:11" ht="13" customHeight="1">
      <c r="B19" s="4" t="s">
        <v>46</v>
      </c>
      <c r="C19" s="39"/>
      <c r="D19" s="40">
        <v>2.5</v>
      </c>
      <c r="E19" s="41" t="s">
        <v>47</v>
      </c>
      <c r="F19" s="7" t="s">
        <v>171</v>
      </c>
      <c r="G19" s="42"/>
      <c r="H19" s="43">
        <f>D9-D14</f>
        <v>200</v>
      </c>
      <c r="J19" s="21" t="s">
        <v>156</v>
      </c>
    </row>
    <row r="20" spans="1:11" ht="13" customHeight="1">
      <c r="A20" s="44" t="s">
        <v>157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158</v>
      </c>
      <c r="C21" s="49"/>
      <c r="H21" s="50"/>
    </row>
    <row r="22" spans="1:11">
      <c r="B22" s="4" t="s">
        <v>159</v>
      </c>
      <c r="C22" s="4"/>
      <c r="D22" s="51"/>
      <c r="F22" s="51"/>
      <c r="G22" s="51"/>
      <c r="H22" s="52">
        <v>0.54</v>
      </c>
      <c r="I22" s="32"/>
    </row>
    <row r="23" spans="1:11">
      <c r="B23" s="4" t="s">
        <v>160</v>
      </c>
      <c r="D23" s="4"/>
      <c r="E23" s="51"/>
      <c r="G23" s="4"/>
      <c r="H23" s="53">
        <f>H22*H18</f>
        <v>49.090909090909093</v>
      </c>
      <c r="I23" s="32"/>
    </row>
    <row r="24" spans="1:11">
      <c r="B24" s="4" t="s">
        <v>161</v>
      </c>
      <c r="C24" s="51"/>
      <c r="D24" s="51"/>
      <c r="E24" s="51"/>
      <c r="F24" s="51"/>
      <c r="G24" s="51"/>
      <c r="H24" s="54">
        <f>H23/H19</f>
        <v>0.24545454545454548</v>
      </c>
      <c r="I24" s="32"/>
    </row>
    <row r="25" spans="1:11" s="11" customFormat="1">
      <c r="A25" s="14" t="s">
        <v>34</v>
      </c>
      <c r="B25" s="34"/>
      <c r="C25" s="34"/>
      <c r="D25" s="34"/>
      <c r="E25" s="34"/>
      <c r="F25" s="45"/>
      <c r="G25" s="45"/>
      <c r="H25" s="45"/>
      <c r="I25" s="55"/>
      <c r="J25" s="45"/>
      <c r="K25" s="56"/>
    </row>
    <row r="26" spans="1:11" s="11" customFormat="1">
      <c r="A26"/>
      <c r="B26" s="7" t="s">
        <v>35</v>
      </c>
      <c r="C26"/>
      <c r="D26" s="29">
        <v>1</v>
      </c>
      <c r="E26" s="21" t="s">
        <v>84</v>
      </c>
      <c r="F26" s="57"/>
      <c r="G26" s="23"/>
      <c r="H26" s="31">
        <f>H16*(D26/100)</f>
        <v>5.41</v>
      </c>
      <c r="I26" s="58"/>
      <c r="K26" s="56"/>
    </row>
    <row r="27" spans="1:11">
      <c r="B27" s="7" t="s">
        <v>85</v>
      </c>
      <c r="D27" s="59">
        <f>H16</f>
        <v>541</v>
      </c>
      <c r="E27" s="21" t="s">
        <v>86</v>
      </c>
      <c r="F27" s="29">
        <v>10</v>
      </c>
      <c r="G27" s="23" t="s">
        <v>87</v>
      </c>
      <c r="H27" s="31">
        <f>D27*(F27/100)*(H$18/365)</f>
        <v>13.474470734744708</v>
      </c>
      <c r="I27" s="60" t="s">
        <v>36</v>
      </c>
    </row>
    <row r="28" spans="1:11">
      <c r="B28" s="7" t="s">
        <v>89</v>
      </c>
      <c r="D28" s="59">
        <f>0.5*H23</f>
        <v>24.545454545454547</v>
      </c>
      <c r="E28" s="21" t="s">
        <v>86</v>
      </c>
      <c r="F28" s="29">
        <v>10</v>
      </c>
      <c r="G28" s="23" t="s">
        <v>87</v>
      </c>
      <c r="H28" s="31">
        <f>(D28)*(F28/100)*(H$18/365)</f>
        <v>0.61134382429525658</v>
      </c>
      <c r="I28" s="60" t="s">
        <v>36</v>
      </c>
    </row>
    <row r="29" spans="1:11">
      <c r="B29" s="7" t="s">
        <v>20</v>
      </c>
      <c r="D29" s="61">
        <v>200</v>
      </c>
      <c r="E29" s="21" t="s">
        <v>134</v>
      </c>
      <c r="F29" s="30">
        <v>58</v>
      </c>
      <c r="G29" s="23" t="s">
        <v>91</v>
      </c>
      <c r="H29" s="31">
        <f>D29*(F29/2000)</f>
        <v>5.8000000000000007</v>
      </c>
      <c r="I29" s="32"/>
    </row>
    <row r="30" spans="1:11">
      <c r="B30" s="7" t="s">
        <v>172</v>
      </c>
      <c r="D30" s="21"/>
      <c r="E30" s="21"/>
      <c r="F30" s="30">
        <v>0</v>
      </c>
      <c r="G30" s="23" t="s">
        <v>146</v>
      </c>
      <c r="H30" s="31">
        <f>F30</f>
        <v>0</v>
      </c>
      <c r="J30" s="28"/>
    </row>
    <row r="31" spans="1:11">
      <c r="B31" s="7" t="s">
        <v>113</v>
      </c>
      <c r="D31" s="21"/>
      <c r="E31" s="21"/>
      <c r="F31" s="30">
        <v>0</v>
      </c>
      <c r="G31" s="23" t="s">
        <v>146</v>
      </c>
      <c r="H31" s="31">
        <f>F31</f>
        <v>0</v>
      </c>
      <c r="I31" s="32"/>
    </row>
    <row r="32" spans="1:11">
      <c r="B32" s="158" t="s">
        <v>94</v>
      </c>
      <c r="C32" s="158"/>
      <c r="D32" s="158"/>
      <c r="E32" s="21"/>
      <c r="F32" s="62">
        <v>0</v>
      </c>
      <c r="G32" s="23" t="s">
        <v>95</v>
      </c>
      <c r="H32" s="63">
        <v>2.27</v>
      </c>
      <c r="I32" s="32"/>
    </row>
    <row r="33" spans="1:11">
      <c r="B33" s="7" t="s">
        <v>114</v>
      </c>
      <c r="E33" s="21"/>
      <c r="F33" s="30">
        <v>3</v>
      </c>
      <c r="G33" s="23" t="s">
        <v>146</v>
      </c>
      <c r="H33" s="31">
        <f>F33</f>
        <v>3</v>
      </c>
      <c r="I33" s="32"/>
    </row>
    <row r="34" spans="1:11">
      <c r="B34" s="7" t="s">
        <v>72</v>
      </c>
      <c r="E34" s="21"/>
      <c r="F34" s="30">
        <v>5</v>
      </c>
      <c r="G34" s="21" t="s">
        <v>146</v>
      </c>
      <c r="H34" s="31">
        <f>F34</f>
        <v>5</v>
      </c>
      <c r="I34" s="32"/>
    </row>
    <row r="35" spans="1:11">
      <c r="A35" s="11"/>
      <c r="B35" s="7" t="s">
        <v>73</v>
      </c>
      <c r="C35" s="11"/>
      <c r="D35" s="21"/>
      <c r="E35" s="21"/>
      <c r="F35" s="64">
        <v>10</v>
      </c>
      <c r="G35" s="23" t="s">
        <v>146</v>
      </c>
      <c r="H35" s="65">
        <f>F35</f>
        <v>10</v>
      </c>
      <c r="I35" s="32"/>
    </row>
    <row r="36" spans="1:11">
      <c r="B36" s="66" t="s">
        <v>99</v>
      </c>
      <c r="C36" s="67"/>
      <c r="D36" s="68"/>
      <c r="E36" s="68"/>
      <c r="F36" s="68"/>
      <c r="G36" s="68"/>
      <c r="H36" s="33">
        <f>SUM(H26:H35)</f>
        <v>45.565814559039964</v>
      </c>
      <c r="I36" s="32"/>
      <c r="K36" s="69"/>
    </row>
    <row r="37" spans="1:11">
      <c r="A37" s="14" t="s">
        <v>100</v>
      </c>
      <c r="B37" s="14"/>
      <c r="C37" s="14"/>
      <c r="D37" s="14"/>
      <c r="E37" s="14"/>
      <c r="F37" s="14"/>
      <c r="G37" s="14"/>
      <c r="H37" s="14"/>
      <c r="I37" s="35"/>
      <c r="J37" s="34"/>
      <c r="K37" s="69"/>
    </row>
    <row r="38" spans="1:11">
      <c r="A38" s="70" t="s">
        <v>101</v>
      </c>
      <c r="B38" s="71"/>
      <c r="C38" s="71"/>
      <c r="D38" s="71"/>
      <c r="E38" s="71"/>
      <c r="F38" s="71"/>
      <c r="G38" s="71"/>
      <c r="H38" s="71"/>
      <c r="I38" s="72"/>
      <c r="J38" s="73"/>
      <c r="K38" s="69"/>
    </row>
    <row r="39" spans="1:11">
      <c r="B39" s="7" t="s">
        <v>102</v>
      </c>
      <c r="D39" s="74">
        <v>0.45</v>
      </c>
      <c r="E39" s="7" t="s">
        <v>103</v>
      </c>
      <c r="G39" s="75"/>
      <c r="H39" s="76">
        <f>D39*H18</f>
        <v>40.909090909090907</v>
      </c>
      <c r="I39" s="32"/>
      <c r="K39" s="69"/>
    </row>
    <row r="40" spans="1:11">
      <c r="B40" s="7" t="s">
        <v>74</v>
      </c>
      <c r="C40" s="11"/>
      <c r="D40" s="11"/>
      <c r="E40" s="11"/>
      <c r="F40" s="11"/>
      <c r="G40" s="11"/>
      <c r="H40" s="76">
        <f>(H23+H45+H36)/H19</f>
        <v>0.67782907279519977</v>
      </c>
      <c r="I40" s="32"/>
      <c r="K40" s="69"/>
    </row>
    <row r="41" spans="1:11">
      <c r="A41" s="14" t="s">
        <v>229</v>
      </c>
      <c r="B41" s="14"/>
      <c r="C41" s="14"/>
      <c r="D41" s="14"/>
      <c r="E41" s="14"/>
      <c r="F41" s="14"/>
      <c r="G41" s="14"/>
      <c r="H41" s="14"/>
      <c r="I41" s="35"/>
      <c r="J41" s="34"/>
    </row>
    <row r="42" spans="1:11" s="7" customFormat="1">
      <c r="A42"/>
      <c r="B42" s="7" t="s">
        <v>230</v>
      </c>
      <c r="C42"/>
      <c r="D42"/>
      <c r="E42"/>
      <c r="F42"/>
      <c r="G42"/>
      <c r="H42" s="77">
        <f>H9</f>
        <v>700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77">
        <f>H16+H23+H36</f>
        <v>635.65672364994907</v>
      </c>
      <c r="K43" s="78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76">
        <f>H42-H43</f>
        <v>64.343276350050928</v>
      </c>
      <c r="I44" s="32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77">
        <f>H39</f>
        <v>40.909090909090907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76">
        <f>H44-H45</f>
        <v>23.434185440960022</v>
      </c>
      <c r="I46" s="32"/>
    </row>
    <row r="47" spans="1:11" s="11" customFormat="1">
      <c r="A47" s="14" t="s">
        <v>235</v>
      </c>
      <c r="B47" s="14"/>
      <c r="C47" s="14"/>
      <c r="D47" s="14"/>
      <c r="E47" s="14"/>
      <c r="F47" s="14"/>
      <c r="G47" s="14"/>
      <c r="H47" s="79"/>
      <c r="I47" s="26"/>
      <c r="J47" s="14"/>
    </row>
    <row r="48" spans="1:11" s="7" customFormat="1">
      <c r="A48"/>
      <c r="B48" s="7" t="s">
        <v>236</v>
      </c>
      <c r="D48"/>
      <c r="E48"/>
      <c r="F48"/>
      <c r="G48"/>
      <c r="H48" s="80">
        <f>(H43+H45)/(D9/100)</f>
        <v>48.326129611359995</v>
      </c>
      <c r="I48" s="25"/>
    </row>
    <row r="49" spans="1:11">
      <c r="B49" s="7" t="s">
        <v>237</v>
      </c>
      <c r="C49" s="7"/>
      <c r="H49" s="81">
        <f>(H43+H45-H35)/(D9/100)</f>
        <v>47.61184389707428</v>
      </c>
    </row>
    <row r="50" spans="1:11">
      <c r="A50" s="7"/>
      <c r="C50" s="7" t="s">
        <v>238</v>
      </c>
      <c r="F50" s="82">
        <v>1200</v>
      </c>
      <c r="G50" s="7" t="s">
        <v>156</v>
      </c>
      <c r="I50" s="32"/>
    </row>
    <row r="51" spans="1:11">
      <c r="B51" s="7" t="s">
        <v>118</v>
      </c>
      <c r="H51" s="83">
        <f>(H9-H23-H36-H39-H15)/F50*100</f>
        <v>46.952848786746671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19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18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CalcPr fullCalcOnLoad="1"/>
  <sheetProtection password="CA51" sheet="1" objects="1" scenarios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6" zoomScale="150" zoomScaleNormal="150" zoomScaleSheetLayoutView="100" zoomScalePageLayoutView="150" workbookViewId="0">
      <selection activeCell="L16" sqref="L16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24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23</v>
      </c>
      <c r="D4" s="8"/>
      <c r="E4" s="9"/>
      <c r="F4" s="10"/>
      <c r="G4" s="7" t="s">
        <v>22</v>
      </c>
    </row>
    <row r="5" spans="1:10" s="11" customFormat="1">
      <c r="C5" s="12" t="s">
        <v>21</v>
      </c>
    </row>
    <row r="6" spans="1:10" s="11" customFormat="1" ht="5" customHeight="1">
      <c r="C6" s="13"/>
    </row>
    <row r="7" spans="1:10" s="7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7" t="s">
        <v>178</v>
      </c>
      <c r="C9"/>
      <c r="D9" s="20">
        <v>300</v>
      </c>
      <c r="E9" s="21" t="s">
        <v>134</v>
      </c>
      <c r="F9" s="22">
        <v>90</v>
      </c>
      <c r="G9" s="23" t="s">
        <v>135</v>
      </c>
      <c r="H9" s="24">
        <f>D9*(F9/100)</f>
        <v>270</v>
      </c>
    </row>
    <row r="10" spans="1:10" s="7" customFormat="1" ht="5" customHeight="1">
      <c r="A10"/>
      <c r="B10"/>
      <c r="C10"/>
      <c r="F10" s="7" t="s">
        <v>179</v>
      </c>
      <c r="H10" s="25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26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180</v>
      </c>
      <c r="C13"/>
      <c r="D13" s="7"/>
      <c r="E13" s="7"/>
      <c r="F13" s="7"/>
      <c r="G13" s="7"/>
      <c r="H13" s="7"/>
    </row>
    <row r="14" spans="1:10">
      <c r="B14" s="7" t="s">
        <v>181</v>
      </c>
      <c r="C14" s="7"/>
      <c r="D14" s="29">
        <v>75</v>
      </c>
      <c r="E14" s="21" t="s">
        <v>134</v>
      </c>
      <c r="F14" s="30">
        <v>130</v>
      </c>
      <c r="G14" s="23" t="s">
        <v>135</v>
      </c>
      <c r="H14" s="31">
        <f>D14*(F14/100)</f>
        <v>97.5</v>
      </c>
      <c r="I14" s="32"/>
    </row>
    <row r="15" spans="1:10">
      <c r="A15" s="11"/>
      <c r="B15" s="7" t="s">
        <v>145</v>
      </c>
      <c r="C15" s="7"/>
      <c r="D15" s="21"/>
      <c r="E15" s="21"/>
      <c r="F15" s="30">
        <v>1</v>
      </c>
      <c r="G15" s="21" t="s">
        <v>146</v>
      </c>
      <c r="H15" s="31">
        <f>F15</f>
        <v>1</v>
      </c>
      <c r="I15" s="32"/>
    </row>
    <row r="16" spans="1:10">
      <c r="B16" s="7" t="s">
        <v>26</v>
      </c>
      <c r="C16" s="7"/>
      <c r="D16" s="21"/>
      <c r="E16" s="21"/>
      <c r="F16" s="21"/>
      <c r="G16" s="21"/>
      <c r="H16" s="33">
        <f>SUM(H14:H15)</f>
        <v>98.5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35"/>
      <c r="J17" s="34"/>
    </row>
    <row r="18" spans="1:11" ht="13" customHeight="1">
      <c r="B18" s="7" t="s">
        <v>55</v>
      </c>
      <c r="C18" s="36"/>
      <c r="D18" s="37">
        <v>2</v>
      </c>
      <c r="E18" s="21" t="s">
        <v>150</v>
      </c>
      <c r="F18" s="7" t="s">
        <v>151</v>
      </c>
      <c r="H18" s="38">
        <f>H19/D18</f>
        <v>112.5</v>
      </c>
      <c r="J18" s="21" t="s">
        <v>45</v>
      </c>
    </row>
    <row r="19" spans="1:11" ht="13" customHeight="1">
      <c r="B19" s="4" t="s">
        <v>46</v>
      </c>
      <c r="C19" s="39"/>
      <c r="D19" s="40">
        <v>2</v>
      </c>
      <c r="E19" s="41" t="s">
        <v>47</v>
      </c>
      <c r="F19" s="7" t="s">
        <v>171</v>
      </c>
      <c r="G19" s="42"/>
      <c r="H19" s="43">
        <f>D9-D14</f>
        <v>225</v>
      </c>
      <c r="J19" s="21" t="s">
        <v>156</v>
      </c>
    </row>
    <row r="20" spans="1:11" ht="13" customHeight="1">
      <c r="A20" s="44" t="s">
        <v>157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158</v>
      </c>
      <c r="C21" s="49"/>
      <c r="H21" s="50"/>
    </row>
    <row r="22" spans="1:11">
      <c r="B22" s="4" t="s">
        <v>159</v>
      </c>
      <c r="C22" s="4"/>
      <c r="D22" s="51"/>
      <c r="F22" s="51"/>
      <c r="G22" s="51"/>
      <c r="H22" s="52">
        <v>0.19</v>
      </c>
      <c r="I22" s="32"/>
    </row>
    <row r="23" spans="1:11">
      <c r="B23" s="4" t="s">
        <v>160</v>
      </c>
      <c r="D23" s="4"/>
      <c r="E23" s="51"/>
      <c r="G23" s="4"/>
      <c r="H23" s="53">
        <f>H22*H18</f>
        <v>21.375</v>
      </c>
      <c r="I23" s="32"/>
    </row>
    <row r="24" spans="1:11">
      <c r="B24" s="4" t="s">
        <v>161</v>
      </c>
      <c r="C24" s="51"/>
      <c r="D24" s="51"/>
      <c r="E24" s="51"/>
      <c r="F24" s="51"/>
      <c r="G24" s="51"/>
      <c r="H24" s="54">
        <f>H23/H19</f>
        <v>9.5000000000000001E-2</v>
      </c>
      <c r="I24" s="32"/>
    </row>
    <row r="25" spans="1:11" s="11" customFormat="1">
      <c r="A25" s="14" t="s">
        <v>34</v>
      </c>
      <c r="B25" s="34"/>
      <c r="C25" s="34"/>
      <c r="D25" s="34"/>
      <c r="E25" s="34"/>
      <c r="F25" s="45"/>
      <c r="G25" s="45"/>
      <c r="H25" s="45"/>
      <c r="I25" s="55"/>
      <c r="J25" s="45"/>
      <c r="K25" s="56"/>
    </row>
    <row r="26" spans="1:11" s="11" customFormat="1">
      <c r="A26"/>
      <c r="B26" s="7" t="s">
        <v>35</v>
      </c>
      <c r="C26"/>
      <c r="D26" s="29">
        <v>2</v>
      </c>
      <c r="E26" s="21" t="s">
        <v>84</v>
      </c>
      <c r="F26" s="57"/>
      <c r="G26" s="23"/>
      <c r="H26" s="31">
        <f>H16*(D26/100)</f>
        <v>1.97</v>
      </c>
      <c r="I26" s="58"/>
      <c r="K26" s="56"/>
    </row>
    <row r="27" spans="1:11">
      <c r="B27" s="7" t="s">
        <v>85</v>
      </c>
      <c r="D27" s="59">
        <f>H16</f>
        <v>98.5</v>
      </c>
      <c r="E27" s="21" t="s">
        <v>86</v>
      </c>
      <c r="F27" s="29">
        <v>10</v>
      </c>
      <c r="G27" s="23" t="s">
        <v>87</v>
      </c>
      <c r="H27" s="31">
        <f>D27*(F27/100)*(H$18/365)</f>
        <v>3.0359589041095898</v>
      </c>
      <c r="I27" s="60" t="s">
        <v>36</v>
      </c>
    </row>
    <row r="28" spans="1:11">
      <c r="B28" s="7" t="s">
        <v>89</v>
      </c>
      <c r="D28" s="59">
        <f>0.5*H23</f>
        <v>10.6875</v>
      </c>
      <c r="E28" s="21" t="s">
        <v>86</v>
      </c>
      <c r="F28" s="29">
        <v>10</v>
      </c>
      <c r="G28" s="23" t="s">
        <v>87</v>
      </c>
      <c r="H28" s="31">
        <f>(D28)*(F28/100)*(H$18/365)</f>
        <v>0.32940924657534248</v>
      </c>
      <c r="I28" s="60" t="s">
        <v>36</v>
      </c>
    </row>
    <row r="29" spans="1:11">
      <c r="B29" s="7" t="s">
        <v>20</v>
      </c>
      <c r="D29" s="61">
        <v>100</v>
      </c>
      <c r="E29" s="21" t="s">
        <v>134</v>
      </c>
      <c r="F29" s="30">
        <v>58</v>
      </c>
      <c r="G29" s="23" t="s">
        <v>91</v>
      </c>
      <c r="H29" s="31">
        <f>D29*(F29/2000)</f>
        <v>2.9000000000000004</v>
      </c>
      <c r="I29" s="32"/>
    </row>
    <row r="30" spans="1:11">
      <c r="B30" s="7" t="s">
        <v>172</v>
      </c>
      <c r="D30" s="21"/>
      <c r="E30" s="21"/>
      <c r="F30" s="30">
        <v>0</v>
      </c>
      <c r="G30" s="23" t="s">
        <v>146</v>
      </c>
      <c r="H30" s="31">
        <f>F30</f>
        <v>0</v>
      </c>
      <c r="J30" s="28"/>
    </row>
    <row r="31" spans="1:11">
      <c r="B31" s="7" t="s">
        <v>113</v>
      </c>
      <c r="D31" s="21"/>
      <c r="E31" s="21"/>
      <c r="F31" s="30">
        <v>7</v>
      </c>
      <c r="G31" s="23" t="s">
        <v>146</v>
      </c>
      <c r="H31" s="31">
        <f>F31</f>
        <v>7</v>
      </c>
      <c r="I31" s="32"/>
    </row>
    <row r="32" spans="1:11">
      <c r="B32" s="158" t="s">
        <v>94</v>
      </c>
      <c r="C32" s="158"/>
      <c r="D32" s="158"/>
      <c r="E32" s="21"/>
      <c r="F32" s="62">
        <v>1.25</v>
      </c>
      <c r="G32" s="23" t="s">
        <v>95</v>
      </c>
      <c r="H32" s="63">
        <v>2.27</v>
      </c>
      <c r="I32" s="32"/>
    </row>
    <row r="33" spans="1:11">
      <c r="B33" s="7" t="s">
        <v>114</v>
      </c>
      <c r="E33" s="21"/>
      <c r="F33" s="30">
        <v>3</v>
      </c>
      <c r="G33" s="23" t="s">
        <v>146</v>
      </c>
      <c r="H33" s="31">
        <f>F33</f>
        <v>3</v>
      </c>
      <c r="I33" s="32"/>
    </row>
    <row r="34" spans="1:11">
      <c r="B34" s="7" t="s">
        <v>72</v>
      </c>
      <c r="E34" s="21"/>
      <c r="F34" s="30">
        <v>2.5</v>
      </c>
      <c r="G34" s="21" t="s">
        <v>146</v>
      </c>
      <c r="H34" s="31">
        <f>F34</f>
        <v>2.5</v>
      </c>
      <c r="I34" s="32"/>
    </row>
    <row r="35" spans="1:11">
      <c r="A35" s="11"/>
      <c r="B35" s="7" t="s">
        <v>73</v>
      </c>
      <c r="C35" s="11"/>
      <c r="D35" s="21"/>
      <c r="E35" s="21"/>
      <c r="F35" s="64">
        <v>8</v>
      </c>
      <c r="G35" s="23" t="s">
        <v>146</v>
      </c>
      <c r="H35" s="65">
        <f>F35</f>
        <v>8</v>
      </c>
      <c r="I35" s="32"/>
    </row>
    <row r="36" spans="1:11">
      <c r="B36" s="66" t="s">
        <v>99</v>
      </c>
      <c r="C36" s="67"/>
      <c r="D36" s="68"/>
      <c r="E36" s="68"/>
      <c r="F36" s="68"/>
      <c r="G36" s="68"/>
      <c r="H36" s="33">
        <f>SUM(H26:H35)</f>
        <v>31.005368150684934</v>
      </c>
      <c r="I36" s="32"/>
      <c r="K36" s="69"/>
    </row>
    <row r="37" spans="1:11">
      <c r="A37" s="14" t="s">
        <v>100</v>
      </c>
      <c r="B37" s="14"/>
      <c r="C37" s="14"/>
      <c r="D37" s="14"/>
      <c r="E37" s="14"/>
      <c r="F37" s="14"/>
      <c r="G37" s="14"/>
      <c r="H37" s="14"/>
      <c r="I37" s="35"/>
      <c r="J37" s="34"/>
      <c r="K37" s="69"/>
    </row>
    <row r="38" spans="1:11">
      <c r="A38" s="70" t="s">
        <v>101</v>
      </c>
      <c r="B38" s="71"/>
      <c r="C38" s="71"/>
      <c r="D38" s="71"/>
      <c r="E38" s="71"/>
      <c r="F38" s="71"/>
      <c r="G38" s="71"/>
      <c r="H38" s="71"/>
      <c r="I38" s="72"/>
      <c r="J38" s="73"/>
      <c r="K38" s="69"/>
    </row>
    <row r="39" spans="1:11">
      <c r="B39" s="7" t="s">
        <v>102</v>
      </c>
      <c r="D39" s="74">
        <v>0.4</v>
      </c>
      <c r="E39" s="7" t="s">
        <v>103</v>
      </c>
      <c r="G39" s="75"/>
      <c r="H39" s="76">
        <f>D39*H18</f>
        <v>45</v>
      </c>
      <c r="I39" s="32"/>
      <c r="K39" s="69"/>
    </row>
    <row r="40" spans="1:11">
      <c r="B40" s="7" t="s">
        <v>74</v>
      </c>
      <c r="C40" s="11"/>
      <c r="D40" s="11"/>
      <c r="E40" s="11"/>
      <c r="F40" s="11"/>
      <c r="G40" s="11"/>
      <c r="H40" s="76">
        <f>(H23+H45+H36)/H19</f>
        <v>0.43280163622526635</v>
      </c>
      <c r="I40" s="32"/>
      <c r="K40" s="69"/>
    </row>
    <row r="41" spans="1:11">
      <c r="A41" s="14" t="s">
        <v>229</v>
      </c>
      <c r="B41" s="14"/>
      <c r="C41" s="14"/>
      <c r="D41" s="14"/>
      <c r="E41" s="14"/>
      <c r="F41" s="14"/>
      <c r="G41" s="14"/>
      <c r="H41" s="14"/>
      <c r="I41" s="35"/>
      <c r="J41" s="34"/>
    </row>
    <row r="42" spans="1:11" s="7" customFormat="1">
      <c r="A42"/>
      <c r="B42" s="7" t="s">
        <v>230</v>
      </c>
      <c r="C42"/>
      <c r="D42"/>
      <c r="E42"/>
      <c r="F42"/>
      <c r="G42"/>
      <c r="H42" s="77">
        <f>H9</f>
        <v>270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77">
        <f>H16+H23+H36</f>
        <v>150.88036815068494</v>
      </c>
      <c r="K43" s="78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76">
        <f>H42-H43</f>
        <v>119.11963184931506</v>
      </c>
      <c r="I44" s="32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77">
        <f>H39</f>
        <v>45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76">
        <f>H44-H45</f>
        <v>74.119631849315056</v>
      </c>
      <c r="I46" s="32"/>
    </row>
    <row r="47" spans="1:11" s="11" customFormat="1">
      <c r="A47" s="14" t="s">
        <v>235</v>
      </c>
      <c r="B47" s="14"/>
      <c r="C47" s="14"/>
      <c r="D47" s="14"/>
      <c r="E47" s="14"/>
      <c r="F47" s="14"/>
      <c r="G47" s="14"/>
      <c r="H47" s="79"/>
      <c r="I47" s="26"/>
      <c r="J47" s="14"/>
    </row>
    <row r="48" spans="1:11" s="7" customFormat="1">
      <c r="A48"/>
      <c r="B48" s="7" t="s">
        <v>236</v>
      </c>
      <c r="D48"/>
      <c r="E48"/>
      <c r="F48"/>
      <c r="G48"/>
      <c r="H48" s="80">
        <f>(H43+H45)/(D9/100)</f>
        <v>65.293456050228315</v>
      </c>
      <c r="I48" s="25"/>
    </row>
    <row r="49" spans="1:11">
      <c r="B49" s="7" t="s">
        <v>237</v>
      </c>
      <c r="C49" s="7"/>
      <c r="H49" s="81">
        <f>(H43+H45-H35)/(D9/100)</f>
        <v>62.62678938356165</v>
      </c>
    </row>
    <row r="50" spans="1:11">
      <c r="A50" s="7"/>
      <c r="C50" s="7" t="s">
        <v>238</v>
      </c>
      <c r="F50" s="82">
        <v>75</v>
      </c>
      <c r="G50" s="7" t="s">
        <v>156</v>
      </c>
      <c r="I50" s="32"/>
    </row>
    <row r="51" spans="1:11">
      <c r="B51" s="7" t="s">
        <v>118</v>
      </c>
      <c r="H51" s="83">
        <f>(H9-H23-H36-H39-H15)/F50*100</f>
        <v>228.82617579908674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19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18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CalcPr fullCalcOnLoad="1"/>
  <sheetProtection password="CA51" sheet="1" objects="1" scenarios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zoomScale="150" zoomScaleNormal="150" zoomScaleSheetLayoutView="100" zoomScalePageLayoutView="150" workbookViewId="0">
      <selection activeCell="G10" sqref="G10"/>
    </sheetView>
  </sheetViews>
  <sheetFormatPr baseColWidth="10" defaultColWidth="5.832031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122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124</v>
      </c>
      <c r="D4" s="8"/>
      <c r="E4" s="9"/>
      <c r="F4" s="10"/>
      <c r="G4" s="7" t="s">
        <v>125</v>
      </c>
    </row>
    <row r="5" spans="1:10" s="11" customFormat="1">
      <c r="C5" s="12" t="s">
        <v>126</v>
      </c>
    </row>
    <row r="6" spans="1:10" s="11" customFormat="1" ht="5" customHeight="1">
      <c r="C6" s="13"/>
    </row>
    <row r="7" spans="1:10" s="7" customFormat="1">
      <c r="A7" s="157" t="s">
        <v>127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128</v>
      </c>
      <c r="E8" s="18" t="s">
        <v>129</v>
      </c>
      <c r="F8" s="18" t="s">
        <v>130</v>
      </c>
      <c r="G8" s="18" t="s">
        <v>131</v>
      </c>
      <c r="H8" s="18" t="s">
        <v>132</v>
      </c>
      <c r="I8" s="19"/>
      <c r="J8" s="19"/>
    </row>
    <row r="9" spans="1:10" s="11" customFormat="1">
      <c r="A9" s="7" t="s">
        <v>133</v>
      </c>
      <c r="C9"/>
      <c r="D9" s="20">
        <v>700</v>
      </c>
      <c r="E9" s="21" t="s">
        <v>134</v>
      </c>
      <c r="F9" s="22">
        <v>90</v>
      </c>
      <c r="G9" s="23" t="s">
        <v>135</v>
      </c>
      <c r="H9" s="24">
        <f>D9*(F9/100)</f>
        <v>630</v>
      </c>
    </row>
    <row r="10" spans="1:10" s="7" customFormat="1" ht="5" customHeight="1">
      <c r="A10"/>
      <c r="B10"/>
      <c r="C10"/>
      <c r="F10" s="7" t="s">
        <v>136</v>
      </c>
      <c r="H10" s="25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26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143</v>
      </c>
      <c r="C13"/>
      <c r="D13" s="7"/>
      <c r="E13" s="7"/>
      <c r="F13" s="7"/>
      <c r="G13" s="7"/>
      <c r="H13" s="7"/>
    </row>
    <row r="14" spans="1:10">
      <c r="B14" s="7" t="s">
        <v>144</v>
      </c>
      <c r="C14" s="7"/>
      <c r="D14" s="29">
        <v>300</v>
      </c>
      <c r="E14" s="21" t="s">
        <v>134</v>
      </c>
      <c r="F14" s="30">
        <v>93</v>
      </c>
      <c r="G14" s="23" t="s">
        <v>135</v>
      </c>
      <c r="H14" s="31">
        <f>D14*(F14/100)</f>
        <v>279</v>
      </c>
      <c r="I14" s="32"/>
    </row>
    <row r="15" spans="1:10">
      <c r="A15" s="11"/>
      <c r="B15" s="7" t="s">
        <v>145</v>
      </c>
      <c r="C15" s="7"/>
      <c r="D15" s="21"/>
      <c r="E15" s="21"/>
      <c r="F15" s="30">
        <v>1</v>
      </c>
      <c r="G15" s="21" t="s">
        <v>146</v>
      </c>
      <c r="H15" s="31">
        <f>F15</f>
        <v>1</v>
      </c>
      <c r="I15" s="32"/>
    </row>
    <row r="16" spans="1:10">
      <c r="B16" s="7" t="s">
        <v>147</v>
      </c>
      <c r="C16" s="7"/>
      <c r="D16" s="21"/>
      <c r="E16" s="21"/>
      <c r="F16" s="21"/>
      <c r="G16" s="21"/>
      <c r="H16" s="33">
        <f>SUM(H14:H15)</f>
        <v>280</v>
      </c>
    </row>
    <row r="17" spans="1:11" ht="13" customHeight="1">
      <c r="A17" s="14" t="s">
        <v>148</v>
      </c>
      <c r="B17" s="34"/>
      <c r="C17" s="34"/>
      <c r="D17" s="34"/>
      <c r="E17" s="34"/>
      <c r="F17" s="34"/>
      <c r="G17" s="34"/>
      <c r="H17" s="34"/>
      <c r="I17" s="35"/>
      <c r="J17" s="34"/>
    </row>
    <row r="18" spans="1:11" ht="13" customHeight="1">
      <c r="B18" s="7" t="s">
        <v>149</v>
      </c>
      <c r="C18" s="36"/>
      <c r="D18" s="37">
        <v>2.8</v>
      </c>
      <c r="E18" s="21" t="s">
        <v>150</v>
      </c>
      <c r="F18" s="7" t="s">
        <v>151</v>
      </c>
      <c r="H18" s="38">
        <f>H19/D18</f>
        <v>142.85714285714286</v>
      </c>
      <c r="J18" s="21" t="s">
        <v>152</v>
      </c>
    </row>
    <row r="19" spans="1:11" ht="13" customHeight="1">
      <c r="B19" s="4" t="s">
        <v>153</v>
      </c>
      <c r="C19" s="39"/>
      <c r="D19" s="40">
        <v>7.4</v>
      </c>
      <c r="E19" s="41" t="s">
        <v>154</v>
      </c>
      <c r="F19" s="7" t="s">
        <v>155</v>
      </c>
      <c r="G19" s="42"/>
      <c r="H19" s="43">
        <f>D9-D14</f>
        <v>400</v>
      </c>
      <c r="J19" s="21" t="s">
        <v>156</v>
      </c>
    </row>
    <row r="20" spans="1:11" ht="13" customHeight="1">
      <c r="A20" s="44" t="s">
        <v>157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158</v>
      </c>
      <c r="C21" s="49"/>
      <c r="H21" s="50"/>
    </row>
    <row r="22" spans="1:11">
      <c r="B22" s="4" t="s">
        <v>159</v>
      </c>
      <c r="C22" s="4"/>
      <c r="D22" s="51"/>
      <c r="F22" s="51"/>
      <c r="G22" s="51"/>
      <c r="H22" s="52">
        <v>1.5</v>
      </c>
      <c r="I22" s="32"/>
    </row>
    <row r="23" spans="1:11">
      <c r="B23" s="4" t="s">
        <v>160</v>
      </c>
      <c r="D23" s="4"/>
      <c r="E23" s="51"/>
      <c r="G23" s="4"/>
      <c r="H23" s="53">
        <f>H22*H18</f>
        <v>214.28571428571428</v>
      </c>
      <c r="I23" s="32"/>
    </row>
    <row r="24" spans="1:11">
      <c r="B24" s="4" t="s">
        <v>161</v>
      </c>
      <c r="C24" s="51"/>
      <c r="D24" s="51"/>
      <c r="E24" s="51"/>
      <c r="F24" s="51"/>
      <c r="G24" s="51"/>
      <c r="H24" s="54">
        <f>H23/H19</f>
        <v>0.5357142857142857</v>
      </c>
      <c r="I24" s="32"/>
    </row>
    <row r="25" spans="1:11" s="11" customFormat="1">
      <c r="A25" s="14" t="s">
        <v>82</v>
      </c>
      <c r="B25" s="34"/>
      <c r="C25" s="34"/>
      <c r="D25" s="34"/>
      <c r="E25" s="34"/>
      <c r="F25" s="45"/>
      <c r="G25" s="45"/>
      <c r="H25" s="45"/>
      <c r="I25" s="55"/>
      <c r="J25" s="45"/>
      <c r="K25" s="56"/>
    </row>
    <row r="26" spans="1:11" s="11" customFormat="1">
      <c r="A26"/>
      <c r="B26" s="7" t="s">
        <v>83</v>
      </c>
      <c r="C26"/>
      <c r="D26" s="29">
        <v>1.5</v>
      </c>
      <c r="E26" s="21" t="s">
        <v>84</v>
      </c>
      <c r="F26" s="57"/>
      <c r="G26" s="23"/>
      <c r="H26" s="31">
        <f>H16*(D26/100)</f>
        <v>4.2</v>
      </c>
      <c r="I26" s="58"/>
      <c r="K26" s="56"/>
    </row>
    <row r="27" spans="1:11">
      <c r="B27" s="7" t="s">
        <v>85</v>
      </c>
      <c r="D27" s="59">
        <f>H16</f>
        <v>280</v>
      </c>
      <c r="E27" s="21" t="s">
        <v>86</v>
      </c>
      <c r="F27" s="29">
        <v>10</v>
      </c>
      <c r="G27" s="23" t="s">
        <v>87</v>
      </c>
      <c r="H27" s="31">
        <f>D27*(F27/100)*(H$18/365)</f>
        <v>10.958904109589042</v>
      </c>
      <c r="I27" s="60" t="s">
        <v>88</v>
      </c>
    </row>
    <row r="28" spans="1:11">
      <c r="B28" s="7" t="s">
        <v>89</v>
      </c>
      <c r="D28" s="59">
        <f>0.5*H23</f>
        <v>107.14285714285714</v>
      </c>
      <c r="E28" s="21" t="s">
        <v>86</v>
      </c>
      <c r="F28" s="29">
        <v>10</v>
      </c>
      <c r="G28" s="23" t="s">
        <v>87</v>
      </c>
      <c r="H28" s="31">
        <f>(D28)*(F28/100)*(H$18/365)</f>
        <v>4.1934582051998888</v>
      </c>
      <c r="I28" s="60" t="s">
        <v>88</v>
      </c>
    </row>
    <row r="29" spans="1:11">
      <c r="B29" s="7" t="s">
        <v>90</v>
      </c>
      <c r="D29" s="61">
        <v>512</v>
      </c>
      <c r="E29" s="21" t="s">
        <v>134</v>
      </c>
      <c r="F29" s="30">
        <v>58</v>
      </c>
      <c r="G29" s="23" t="s">
        <v>91</v>
      </c>
      <c r="H29" s="31">
        <f>D29*(F29/2000)</f>
        <v>14.848000000000001</v>
      </c>
      <c r="I29" s="32"/>
    </row>
    <row r="30" spans="1:11">
      <c r="B30" s="7" t="s">
        <v>92</v>
      </c>
      <c r="D30" s="21"/>
      <c r="E30" s="21"/>
      <c r="F30" s="30">
        <v>0</v>
      </c>
      <c r="G30" s="23" t="s">
        <v>146</v>
      </c>
      <c r="H30" s="31">
        <f>F30</f>
        <v>0</v>
      </c>
      <c r="J30" s="28"/>
    </row>
    <row r="31" spans="1:11">
      <c r="B31" s="7" t="s">
        <v>93</v>
      </c>
      <c r="D31" s="21"/>
      <c r="E31" s="21"/>
      <c r="F31" s="30">
        <v>14</v>
      </c>
      <c r="G31" s="23" t="s">
        <v>146</v>
      </c>
      <c r="H31" s="31">
        <f>F31</f>
        <v>14</v>
      </c>
      <c r="I31" s="32"/>
    </row>
    <row r="32" spans="1:11">
      <c r="B32" s="158" t="s">
        <v>94</v>
      </c>
      <c r="C32" s="158"/>
      <c r="D32" s="158"/>
      <c r="E32" s="21"/>
      <c r="F32" s="62">
        <v>2.27</v>
      </c>
      <c r="G32" s="23" t="s">
        <v>95</v>
      </c>
      <c r="H32" s="63">
        <v>2.27</v>
      </c>
      <c r="I32" s="32"/>
    </row>
    <row r="33" spans="1:11">
      <c r="B33" s="7" t="s">
        <v>96</v>
      </c>
      <c r="E33" s="21"/>
      <c r="F33" s="30">
        <v>0</v>
      </c>
      <c r="G33" s="23" t="s">
        <v>146</v>
      </c>
      <c r="H33" s="31">
        <f>F33</f>
        <v>0</v>
      </c>
      <c r="I33" s="32"/>
    </row>
    <row r="34" spans="1:11">
      <c r="B34" s="7" t="s">
        <v>97</v>
      </c>
      <c r="E34" s="21"/>
      <c r="F34" s="30">
        <v>3.5</v>
      </c>
      <c r="G34" s="21" t="s">
        <v>146</v>
      </c>
      <c r="H34" s="31">
        <f>F34</f>
        <v>3.5</v>
      </c>
      <c r="I34" s="32"/>
    </row>
    <row r="35" spans="1:11">
      <c r="A35" s="11"/>
      <c r="B35" s="7" t="s">
        <v>98</v>
      </c>
      <c r="C35" s="11"/>
      <c r="D35" s="21"/>
      <c r="E35" s="21"/>
      <c r="F35" s="64">
        <v>9</v>
      </c>
      <c r="G35" s="23" t="s">
        <v>146</v>
      </c>
      <c r="H35" s="65">
        <f>F35</f>
        <v>9</v>
      </c>
      <c r="I35" s="32"/>
    </row>
    <row r="36" spans="1:11">
      <c r="B36" s="66" t="s">
        <v>99</v>
      </c>
      <c r="C36" s="67"/>
      <c r="D36" s="68"/>
      <c r="E36" s="68"/>
      <c r="F36" s="68"/>
      <c r="G36" s="68"/>
      <c r="H36" s="33">
        <f>SUM(H26:H35)</f>
        <v>62.970362314788936</v>
      </c>
      <c r="I36" s="32"/>
      <c r="K36" s="69"/>
    </row>
    <row r="37" spans="1:11">
      <c r="A37" s="14" t="s">
        <v>100</v>
      </c>
      <c r="B37" s="14"/>
      <c r="C37" s="14"/>
      <c r="D37" s="14"/>
      <c r="E37" s="14"/>
      <c r="F37" s="14"/>
      <c r="G37" s="14"/>
      <c r="H37" s="14"/>
      <c r="I37" s="35"/>
      <c r="J37" s="34"/>
      <c r="K37" s="69"/>
    </row>
    <row r="38" spans="1:11">
      <c r="A38" s="70" t="s">
        <v>101</v>
      </c>
      <c r="B38" s="71"/>
      <c r="C38" s="71"/>
      <c r="D38" s="71"/>
      <c r="E38" s="71"/>
      <c r="F38" s="71"/>
      <c r="G38" s="71"/>
      <c r="H38" s="71"/>
      <c r="I38" s="72"/>
      <c r="J38" s="73"/>
      <c r="K38" s="69"/>
    </row>
    <row r="39" spans="1:11">
      <c r="B39" s="7" t="s">
        <v>102</v>
      </c>
      <c r="D39" s="74">
        <v>0.45</v>
      </c>
      <c r="E39" s="7" t="s">
        <v>103</v>
      </c>
      <c r="G39" s="75"/>
      <c r="H39" s="76">
        <f>D39*H18</f>
        <v>64.285714285714292</v>
      </c>
      <c r="I39" s="32"/>
      <c r="K39" s="69"/>
    </row>
    <row r="40" spans="1:11">
      <c r="B40" s="7" t="s">
        <v>104</v>
      </c>
      <c r="C40" s="11"/>
      <c r="D40" s="11"/>
      <c r="E40" s="11"/>
      <c r="F40" s="11"/>
      <c r="G40" s="11"/>
      <c r="H40" s="76">
        <f>(H23+H45+H36)/H19</f>
        <v>0.85385447721554375</v>
      </c>
      <c r="I40" s="32"/>
      <c r="K40" s="69"/>
    </row>
    <row r="41" spans="1:11">
      <c r="A41" s="14" t="s">
        <v>229</v>
      </c>
      <c r="B41" s="14"/>
      <c r="C41" s="14"/>
      <c r="D41" s="14"/>
      <c r="E41" s="14"/>
      <c r="F41" s="14"/>
      <c r="G41" s="14"/>
      <c r="H41" s="14"/>
      <c r="I41" s="35"/>
      <c r="J41" s="34"/>
    </row>
    <row r="42" spans="1:11" s="7" customFormat="1">
      <c r="A42"/>
      <c r="B42" s="7" t="s">
        <v>230</v>
      </c>
      <c r="C42"/>
      <c r="D42"/>
      <c r="E42"/>
      <c r="F42"/>
      <c r="G42"/>
      <c r="H42" s="77">
        <f>H9</f>
        <v>630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77">
        <f>H16+H23+H36</f>
        <v>557.25607660050321</v>
      </c>
      <c r="K43" s="78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76">
        <f>H42-H43</f>
        <v>72.743923399496794</v>
      </c>
      <c r="I44" s="32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77">
        <f>H39</f>
        <v>64.285714285714292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76">
        <f>H44-H45</f>
        <v>8.4582091137825017</v>
      </c>
      <c r="I46" s="32"/>
    </row>
    <row r="47" spans="1:11" s="11" customFormat="1">
      <c r="A47" s="14" t="s">
        <v>235</v>
      </c>
      <c r="B47" s="14"/>
      <c r="C47" s="14"/>
      <c r="D47" s="14"/>
      <c r="E47" s="14"/>
      <c r="F47" s="14"/>
      <c r="G47" s="14"/>
      <c r="H47" s="79"/>
      <c r="I47" s="26"/>
      <c r="J47" s="14"/>
    </row>
    <row r="48" spans="1:11" s="7" customFormat="1">
      <c r="A48"/>
      <c r="B48" s="7" t="s">
        <v>236</v>
      </c>
      <c r="D48"/>
      <c r="E48"/>
      <c r="F48"/>
      <c r="G48"/>
      <c r="H48" s="80">
        <f>(H43+H45)/(D9/100)</f>
        <v>88.791684412316798</v>
      </c>
      <c r="I48" s="25"/>
    </row>
    <row r="49" spans="1:11">
      <c r="B49" s="7" t="s">
        <v>237</v>
      </c>
      <c r="C49" s="7"/>
      <c r="H49" s="81">
        <f>(H43+H45-H35)/(D9/100)</f>
        <v>87.505970126602506</v>
      </c>
    </row>
    <row r="50" spans="1:11">
      <c r="A50" s="7"/>
      <c r="C50" s="7" t="s">
        <v>238</v>
      </c>
      <c r="F50" s="82">
        <v>300</v>
      </c>
      <c r="G50" s="7" t="s">
        <v>156</v>
      </c>
      <c r="I50" s="32"/>
    </row>
    <row r="51" spans="1:11">
      <c r="B51" s="7" t="s">
        <v>118</v>
      </c>
      <c r="H51" s="83">
        <f>(H9-H23-H36-H39-H15)/F50*100</f>
        <v>95.819403037927515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119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173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CalcPr fullCalcOnLoad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5" zoomScale="150" zoomScaleNormal="150" zoomScaleSheetLayoutView="100" zoomScalePageLayoutView="150" workbookViewId="0">
      <selection activeCell="E21" sqref="E21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122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124</v>
      </c>
      <c r="D4" s="8"/>
      <c r="E4" s="9"/>
      <c r="F4" s="10"/>
      <c r="G4" s="7" t="s">
        <v>125</v>
      </c>
    </row>
    <row r="5" spans="1:10" s="11" customFormat="1">
      <c r="C5" s="12" t="s">
        <v>174</v>
      </c>
    </row>
    <row r="6" spans="1:10" s="11" customFormat="1" ht="5" customHeight="1">
      <c r="C6" s="13"/>
    </row>
    <row r="7" spans="1:10" s="7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7" t="s">
        <v>178</v>
      </c>
      <c r="C9"/>
      <c r="D9" s="20">
        <v>1350</v>
      </c>
      <c r="E9" s="21" t="s">
        <v>134</v>
      </c>
      <c r="F9" s="22">
        <v>90</v>
      </c>
      <c r="G9" s="23" t="s">
        <v>135</v>
      </c>
      <c r="H9" s="24">
        <f>D9*(F9/100)</f>
        <v>1215</v>
      </c>
    </row>
    <row r="10" spans="1:10" s="7" customFormat="1" ht="5" customHeight="1">
      <c r="A10"/>
      <c r="B10"/>
      <c r="C10"/>
      <c r="F10" s="7" t="s">
        <v>179</v>
      </c>
      <c r="H10" s="25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26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180</v>
      </c>
      <c r="C13"/>
      <c r="D13" s="7"/>
      <c r="E13" s="7"/>
      <c r="F13" s="7"/>
      <c r="G13" s="7"/>
      <c r="H13" s="7"/>
    </row>
    <row r="14" spans="1:10">
      <c r="B14" s="7" t="s">
        <v>181</v>
      </c>
      <c r="C14" s="7"/>
      <c r="D14" s="29">
        <v>300</v>
      </c>
      <c r="E14" s="21" t="s">
        <v>134</v>
      </c>
      <c r="F14" s="30">
        <v>93</v>
      </c>
      <c r="G14" s="23" t="s">
        <v>135</v>
      </c>
      <c r="H14" s="31">
        <f>D14*(F14/100)</f>
        <v>279</v>
      </c>
      <c r="I14" s="32"/>
    </row>
    <row r="15" spans="1:10">
      <c r="A15" s="11"/>
      <c r="B15" s="7" t="s">
        <v>145</v>
      </c>
      <c r="C15" s="7"/>
      <c r="D15" s="21"/>
      <c r="E15" s="21"/>
      <c r="F15" s="30">
        <v>1</v>
      </c>
      <c r="G15" s="21" t="s">
        <v>146</v>
      </c>
      <c r="H15" s="31">
        <f>F15</f>
        <v>1</v>
      </c>
      <c r="I15" s="32"/>
    </row>
    <row r="16" spans="1:10">
      <c r="B16" s="7" t="s">
        <v>147</v>
      </c>
      <c r="C16" s="7"/>
      <c r="D16" s="21"/>
      <c r="E16" s="21"/>
      <c r="F16" s="21"/>
      <c r="G16" s="21"/>
      <c r="H16" s="33">
        <f>SUM(H14:H15)</f>
        <v>280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35"/>
      <c r="J17" s="34"/>
    </row>
    <row r="18" spans="1:11" ht="13" customHeight="1">
      <c r="B18" s="7" t="s">
        <v>55</v>
      </c>
      <c r="C18" s="36"/>
      <c r="D18" s="37">
        <v>2.8</v>
      </c>
      <c r="E18" s="21" t="s">
        <v>150</v>
      </c>
      <c r="F18" s="7" t="s">
        <v>56</v>
      </c>
      <c r="H18" s="38">
        <f>H19/D18</f>
        <v>375</v>
      </c>
      <c r="J18" s="21" t="s">
        <v>57</v>
      </c>
    </row>
    <row r="19" spans="1:11" ht="13" customHeight="1">
      <c r="B19" s="4" t="s">
        <v>58</v>
      </c>
      <c r="C19" s="39"/>
      <c r="D19" s="40">
        <v>8</v>
      </c>
      <c r="E19" s="41" t="s">
        <v>59</v>
      </c>
      <c r="F19" s="7" t="s">
        <v>60</v>
      </c>
      <c r="G19" s="42"/>
      <c r="H19" s="43">
        <f>D9-D14</f>
        <v>1050</v>
      </c>
      <c r="J19" s="21" t="s">
        <v>61</v>
      </c>
    </row>
    <row r="20" spans="1:11" ht="13" customHeight="1">
      <c r="A20" s="44" t="s">
        <v>62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63</v>
      </c>
      <c r="C21" s="49"/>
      <c r="H21" s="50"/>
    </row>
    <row r="22" spans="1:11">
      <c r="B22" s="4" t="s">
        <v>159</v>
      </c>
      <c r="C22" s="4"/>
      <c r="D22" s="51"/>
      <c r="F22" s="51"/>
      <c r="G22" s="51"/>
      <c r="H22" s="52">
        <v>2</v>
      </c>
      <c r="I22" s="32"/>
    </row>
    <row r="23" spans="1:11">
      <c r="B23" s="4" t="s">
        <v>160</v>
      </c>
      <c r="D23" s="4"/>
      <c r="E23" s="51"/>
      <c r="G23" s="4"/>
      <c r="H23" s="53">
        <f>H22*H18</f>
        <v>750</v>
      </c>
      <c r="I23" s="32"/>
    </row>
    <row r="24" spans="1:11">
      <c r="B24" s="4" t="s">
        <v>64</v>
      </c>
      <c r="C24" s="51"/>
      <c r="D24" s="51"/>
      <c r="E24" s="51"/>
      <c r="F24" s="51"/>
      <c r="G24" s="51"/>
      <c r="H24" s="54">
        <f>H23/H19</f>
        <v>0.7142857142857143</v>
      </c>
      <c r="I24" s="32"/>
    </row>
    <row r="25" spans="1:11" s="11" customFormat="1">
      <c r="A25" s="14" t="s">
        <v>65</v>
      </c>
      <c r="B25" s="34"/>
      <c r="C25" s="34"/>
      <c r="D25" s="34"/>
      <c r="E25" s="34"/>
      <c r="F25" s="45"/>
      <c r="G25" s="45"/>
      <c r="H25" s="45"/>
      <c r="I25" s="55"/>
      <c r="J25" s="45"/>
      <c r="K25" s="56"/>
    </row>
    <row r="26" spans="1:11" s="11" customFormat="1">
      <c r="A26"/>
      <c r="B26" s="7" t="s">
        <v>66</v>
      </c>
      <c r="C26"/>
      <c r="D26" s="29">
        <v>1.5</v>
      </c>
      <c r="E26" s="21" t="s">
        <v>84</v>
      </c>
      <c r="F26" s="57"/>
      <c r="G26" s="23"/>
      <c r="H26" s="31">
        <f>H16*(D26/100)</f>
        <v>4.2</v>
      </c>
      <c r="I26" s="58"/>
      <c r="K26" s="56"/>
    </row>
    <row r="27" spans="1:11">
      <c r="B27" s="7" t="s">
        <v>85</v>
      </c>
      <c r="D27" s="59">
        <f>H16</f>
        <v>280</v>
      </c>
      <c r="E27" s="21" t="s">
        <v>86</v>
      </c>
      <c r="F27" s="29">
        <v>10</v>
      </c>
      <c r="G27" s="23" t="s">
        <v>87</v>
      </c>
      <c r="H27" s="31">
        <f>D27*(F27/100)*(H$18/365)</f>
        <v>28.767123287671236</v>
      </c>
      <c r="I27" s="60" t="s">
        <v>67</v>
      </c>
    </row>
    <row r="28" spans="1:11">
      <c r="B28" s="7" t="s">
        <v>89</v>
      </c>
      <c r="D28" s="59">
        <f>0.5*H23</f>
        <v>375</v>
      </c>
      <c r="E28" s="21" t="s">
        <v>86</v>
      </c>
      <c r="F28" s="29">
        <v>10</v>
      </c>
      <c r="G28" s="23" t="s">
        <v>87</v>
      </c>
      <c r="H28" s="31">
        <f>(D28)*(F28/100)*(H$18/365)</f>
        <v>38.527397260273979</v>
      </c>
      <c r="I28" s="60" t="s">
        <v>67</v>
      </c>
    </row>
    <row r="29" spans="1:11">
      <c r="B29" s="7" t="s">
        <v>68</v>
      </c>
      <c r="D29" s="61">
        <v>700</v>
      </c>
      <c r="E29" s="21" t="s">
        <v>134</v>
      </c>
      <c r="F29" s="30">
        <v>58</v>
      </c>
      <c r="G29" s="23" t="s">
        <v>91</v>
      </c>
      <c r="H29" s="31">
        <f>D29*(F29/2000)</f>
        <v>20.3</v>
      </c>
      <c r="I29" s="32"/>
    </row>
    <row r="30" spans="1:11">
      <c r="B30" s="7" t="s">
        <v>69</v>
      </c>
      <c r="D30" s="21"/>
      <c r="E30" s="21"/>
      <c r="F30" s="30">
        <v>0</v>
      </c>
      <c r="G30" s="23" t="s">
        <v>146</v>
      </c>
      <c r="H30" s="31">
        <f>F30</f>
        <v>0</v>
      </c>
      <c r="J30" s="28"/>
    </row>
    <row r="31" spans="1:11">
      <c r="B31" s="7" t="s">
        <v>70</v>
      </c>
      <c r="D31" s="21"/>
      <c r="E31" s="21"/>
      <c r="F31" s="30">
        <v>14</v>
      </c>
      <c r="G31" s="23" t="s">
        <v>146</v>
      </c>
      <c r="H31" s="31">
        <f>F31</f>
        <v>14</v>
      </c>
      <c r="I31" s="32"/>
    </row>
    <row r="32" spans="1:11">
      <c r="B32" s="158" t="s">
        <v>94</v>
      </c>
      <c r="C32" s="158"/>
      <c r="D32" s="158"/>
      <c r="E32" s="21"/>
      <c r="F32" s="62">
        <v>2.27</v>
      </c>
      <c r="G32" s="23" t="s">
        <v>95</v>
      </c>
      <c r="H32" s="63">
        <v>2.27</v>
      </c>
      <c r="I32" s="32"/>
    </row>
    <row r="33" spans="1:11">
      <c r="B33" s="7" t="s">
        <v>71</v>
      </c>
      <c r="E33" s="21"/>
      <c r="F33" s="30">
        <v>3</v>
      </c>
      <c r="G33" s="23" t="s">
        <v>146</v>
      </c>
      <c r="H33" s="31">
        <f>F33</f>
        <v>3</v>
      </c>
      <c r="I33" s="32"/>
    </row>
    <row r="34" spans="1:11">
      <c r="B34" s="7" t="s">
        <v>72</v>
      </c>
      <c r="E34" s="21"/>
      <c r="F34" s="30">
        <v>5</v>
      </c>
      <c r="G34" s="21" t="s">
        <v>146</v>
      </c>
      <c r="H34" s="31">
        <f>F34</f>
        <v>5</v>
      </c>
      <c r="I34" s="32"/>
    </row>
    <row r="35" spans="1:11">
      <c r="A35" s="11"/>
      <c r="B35" s="7" t="s">
        <v>73</v>
      </c>
      <c r="C35" s="11"/>
      <c r="D35" s="21"/>
      <c r="E35" s="21"/>
      <c r="F35" s="64">
        <v>10</v>
      </c>
      <c r="G35" s="23" t="s">
        <v>146</v>
      </c>
      <c r="H35" s="65">
        <f>F35</f>
        <v>10</v>
      </c>
      <c r="I35" s="32"/>
    </row>
    <row r="36" spans="1:11">
      <c r="B36" s="66" t="s">
        <v>99</v>
      </c>
      <c r="C36" s="67"/>
      <c r="D36" s="68"/>
      <c r="E36" s="68"/>
      <c r="F36" s="68"/>
      <c r="G36" s="68"/>
      <c r="H36" s="33">
        <f>SUM(H26:H35)</f>
        <v>126.06452054794521</v>
      </c>
      <c r="I36" s="32"/>
      <c r="K36" s="69"/>
    </row>
    <row r="37" spans="1:11">
      <c r="A37" s="14" t="s">
        <v>100</v>
      </c>
      <c r="B37" s="14"/>
      <c r="C37" s="14"/>
      <c r="D37" s="14"/>
      <c r="E37" s="14"/>
      <c r="F37" s="14"/>
      <c r="G37" s="14"/>
      <c r="H37" s="14"/>
      <c r="I37" s="35"/>
      <c r="J37" s="34"/>
      <c r="K37" s="69"/>
    </row>
    <row r="38" spans="1:11">
      <c r="A38" s="70" t="s">
        <v>101</v>
      </c>
      <c r="B38" s="71"/>
      <c r="C38" s="71"/>
      <c r="D38" s="71"/>
      <c r="E38" s="71"/>
      <c r="F38" s="71"/>
      <c r="G38" s="71"/>
      <c r="H38" s="71"/>
      <c r="I38" s="72"/>
      <c r="J38" s="73"/>
      <c r="K38" s="69"/>
    </row>
    <row r="39" spans="1:11">
      <c r="B39" s="7" t="s">
        <v>102</v>
      </c>
      <c r="D39" s="74">
        <v>0.45</v>
      </c>
      <c r="E39" s="7" t="s">
        <v>103</v>
      </c>
      <c r="G39" s="75"/>
      <c r="H39" s="76">
        <f>D39*H18</f>
        <v>168.75</v>
      </c>
      <c r="I39" s="32"/>
      <c r="K39" s="69"/>
    </row>
    <row r="40" spans="1:11">
      <c r="B40" s="7" t="s">
        <v>74</v>
      </c>
      <c r="C40" s="11"/>
      <c r="D40" s="11"/>
      <c r="E40" s="11"/>
      <c r="F40" s="11"/>
      <c r="G40" s="11"/>
      <c r="H40" s="76">
        <f>(H23+H45+H36)/H19</f>
        <v>0.99506144814090025</v>
      </c>
      <c r="I40" s="32"/>
      <c r="K40" s="69"/>
    </row>
    <row r="41" spans="1:11">
      <c r="A41" s="14" t="s">
        <v>75</v>
      </c>
      <c r="B41" s="14"/>
      <c r="C41" s="14"/>
      <c r="D41" s="14"/>
      <c r="E41" s="14"/>
      <c r="F41" s="14"/>
      <c r="G41" s="14"/>
      <c r="H41" s="14"/>
      <c r="I41" s="35"/>
      <c r="J41" s="34"/>
    </row>
    <row r="42" spans="1:11" s="7" customFormat="1">
      <c r="A42"/>
      <c r="B42" s="7" t="s">
        <v>76</v>
      </c>
      <c r="C42"/>
      <c r="D42"/>
      <c r="E42"/>
      <c r="F42"/>
      <c r="G42"/>
      <c r="H42" s="77">
        <f>H9</f>
        <v>1215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77">
        <f>H16+H23+H36</f>
        <v>1156.0645205479452</v>
      </c>
      <c r="K43" s="78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76">
        <f>H42-H43</f>
        <v>58.935479452054778</v>
      </c>
      <c r="I44" s="32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77">
        <f>H39</f>
        <v>168.75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76">
        <f>H44-H45</f>
        <v>-109.81452054794522</v>
      </c>
      <c r="I46" s="32"/>
    </row>
    <row r="47" spans="1:11" s="11" customFormat="1">
      <c r="A47" s="14" t="s">
        <v>77</v>
      </c>
      <c r="B47" s="14"/>
      <c r="C47" s="14"/>
      <c r="D47" s="14"/>
      <c r="E47" s="14"/>
      <c r="F47" s="14"/>
      <c r="G47" s="14"/>
      <c r="H47" s="79"/>
      <c r="I47" s="26"/>
      <c r="J47" s="14"/>
    </row>
    <row r="48" spans="1:11" s="7" customFormat="1">
      <c r="A48"/>
      <c r="B48" s="7" t="s">
        <v>236</v>
      </c>
      <c r="D48"/>
      <c r="E48"/>
      <c r="F48"/>
      <c r="G48"/>
      <c r="H48" s="80">
        <f>(H43+H45)/(D9/100)</f>
        <v>98.134408929477431</v>
      </c>
      <c r="I48" s="25"/>
    </row>
    <row r="49" spans="1:11">
      <c r="B49" s="7" t="s">
        <v>237</v>
      </c>
      <c r="C49" s="7"/>
      <c r="H49" s="81">
        <f>(H43+H45-H35)/(D9/100)</f>
        <v>97.393668188736683</v>
      </c>
    </row>
    <row r="50" spans="1:11">
      <c r="A50" s="7"/>
      <c r="C50" s="7" t="s">
        <v>78</v>
      </c>
      <c r="F50" s="82">
        <v>300</v>
      </c>
      <c r="G50" s="7" t="s">
        <v>79</v>
      </c>
      <c r="I50" s="32"/>
    </row>
    <row r="51" spans="1:11">
      <c r="B51" s="7" t="s">
        <v>80</v>
      </c>
      <c r="H51" s="83">
        <f>(H9-H23-H36-H39-H15)/F50*100</f>
        <v>56.39515981735159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81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25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Protection password="CA51" sheet="1" objects="1" scenarios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5" zoomScale="150" zoomScaleNormal="150" zoomScaleSheetLayoutView="100" zoomScalePageLayoutView="150" workbookViewId="0">
      <selection activeCell="D26" sqref="D26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122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27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128" t="s">
        <v>124</v>
      </c>
      <c r="D4" s="8"/>
      <c r="E4" s="9"/>
      <c r="F4" s="10"/>
      <c r="G4" s="128" t="s">
        <v>125</v>
      </c>
    </row>
    <row r="5" spans="1:10" s="11" customFormat="1">
      <c r="C5" s="12" t="s">
        <v>174</v>
      </c>
    </row>
    <row r="6" spans="1:10" s="11" customFormat="1" ht="5" customHeight="1">
      <c r="C6" s="13"/>
    </row>
    <row r="7" spans="1:10" s="128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128" t="s">
        <v>178</v>
      </c>
      <c r="C9"/>
      <c r="D9" s="20">
        <v>1350</v>
      </c>
      <c r="E9" s="21" t="s">
        <v>134</v>
      </c>
      <c r="F9" s="88">
        <v>90</v>
      </c>
      <c r="G9" s="89" t="s">
        <v>135</v>
      </c>
      <c r="H9" s="90">
        <f>D9*(F9/100)</f>
        <v>1215</v>
      </c>
    </row>
    <row r="10" spans="1:10" s="128" customFormat="1" ht="5" customHeight="1">
      <c r="A10"/>
      <c r="B10"/>
      <c r="C10"/>
      <c r="F10" s="128" t="s">
        <v>179</v>
      </c>
      <c r="H10" s="91"/>
    </row>
    <row r="11" spans="1:10" s="128" customFormat="1">
      <c r="A11" s="14" t="s">
        <v>137</v>
      </c>
      <c r="B11" s="14"/>
      <c r="C11" s="14"/>
      <c r="D11" s="14"/>
      <c r="E11" s="14"/>
      <c r="F11" s="14"/>
      <c r="G11" s="14"/>
      <c r="H11" s="92"/>
      <c r="I11" s="14"/>
      <c r="J11" s="14"/>
    </row>
    <row r="12" spans="1:10" s="128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128" t="s">
        <v>180</v>
      </c>
      <c r="C13"/>
      <c r="D13" s="128"/>
      <c r="E13" s="128"/>
      <c r="F13" s="128"/>
      <c r="G13" s="128"/>
      <c r="H13" s="128"/>
    </row>
    <row r="14" spans="1:10">
      <c r="B14" s="128" t="s">
        <v>181</v>
      </c>
      <c r="C14" s="128"/>
      <c r="D14" s="29">
        <v>300</v>
      </c>
      <c r="E14" s="21" t="s">
        <v>134</v>
      </c>
      <c r="F14" s="93">
        <v>93</v>
      </c>
      <c r="G14" s="89" t="s">
        <v>135</v>
      </c>
      <c r="H14" s="94">
        <f>D14*(F14/100)</f>
        <v>279</v>
      </c>
      <c r="I14" s="95"/>
    </row>
    <row r="15" spans="1:10">
      <c r="A15" s="11"/>
      <c r="B15" s="128" t="s">
        <v>145</v>
      </c>
      <c r="C15" s="128"/>
      <c r="D15" s="21"/>
      <c r="E15" s="21"/>
      <c r="F15" s="93">
        <v>1</v>
      </c>
      <c r="G15" s="21" t="s">
        <v>146</v>
      </c>
      <c r="H15" s="94">
        <f>F15</f>
        <v>1</v>
      </c>
      <c r="I15" s="95"/>
    </row>
    <row r="16" spans="1:10">
      <c r="B16" s="128" t="s">
        <v>147</v>
      </c>
      <c r="C16" s="128"/>
      <c r="D16" s="21"/>
      <c r="E16" s="21"/>
      <c r="F16" s="21"/>
      <c r="G16" s="21"/>
      <c r="H16" s="96">
        <f>SUM(H14:H15)</f>
        <v>280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97"/>
      <c r="J17" s="34"/>
    </row>
    <row r="18" spans="1:11" ht="13" customHeight="1">
      <c r="B18" s="128" t="s">
        <v>55</v>
      </c>
      <c r="C18" s="36"/>
      <c r="D18" s="37">
        <v>2.8</v>
      </c>
      <c r="E18" s="21" t="s">
        <v>150</v>
      </c>
      <c r="F18" s="128" t="s">
        <v>56</v>
      </c>
      <c r="H18" s="38">
        <f>H19/D18</f>
        <v>375</v>
      </c>
      <c r="J18" s="21" t="s">
        <v>45</v>
      </c>
    </row>
    <row r="19" spans="1:11" ht="13" customHeight="1">
      <c r="B19" s="4" t="s">
        <v>46</v>
      </c>
      <c r="C19" s="39"/>
      <c r="D19" s="98">
        <v>8</v>
      </c>
      <c r="E19" s="41" t="s">
        <v>47</v>
      </c>
      <c r="F19" s="128" t="s">
        <v>171</v>
      </c>
      <c r="G19" s="42"/>
      <c r="H19" s="43">
        <f>D9-D14</f>
        <v>1050</v>
      </c>
      <c r="J19" s="21" t="s">
        <v>61</v>
      </c>
    </row>
    <row r="20" spans="1:11" ht="13" customHeight="1">
      <c r="A20" s="44" t="s">
        <v>62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63</v>
      </c>
      <c r="C21" s="49"/>
      <c r="H21" s="99"/>
    </row>
    <row r="22" spans="1:11">
      <c r="B22" s="4" t="s">
        <v>159</v>
      </c>
      <c r="C22" s="4"/>
      <c r="D22" s="51"/>
      <c r="F22" s="51"/>
      <c r="G22" s="51"/>
      <c r="H22" s="100">
        <v>2.34</v>
      </c>
      <c r="I22" s="95"/>
    </row>
    <row r="23" spans="1:11">
      <c r="B23" s="4" t="s">
        <v>160</v>
      </c>
      <c r="D23" s="4"/>
      <c r="E23" s="51"/>
      <c r="G23" s="4"/>
      <c r="H23" s="101">
        <f>H22*H18</f>
        <v>877.5</v>
      </c>
      <c r="I23" s="95"/>
    </row>
    <row r="24" spans="1:11">
      <c r="B24" s="4" t="s">
        <v>64</v>
      </c>
      <c r="C24" s="51"/>
      <c r="D24" s="51"/>
      <c r="E24" s="51"/>
      <c r="F24" s="51"/>
      <c r="G24" s="51"/>
      <c r="H24" s="102">
        <f>H23/H19</f>
        <v>0.83571428571428574</v>
      </c>
      <c r="I24" s="95"/>
    </row>
    <row r="25" spans="1:11" s="11" customFormat="1">
      <c r="A25" s="14" t="s">
        <v>65</v>
      </c>
      <c r="B25" s="34"/>
      <c r="C25" s="34"/>
      <c r="D25" s="34"/>
      <c r="E25" s="34"/>
      <c r="F25" s="45"/>
      <c r="G25" s="45"/>
      <c r="H25" s="45"/>
      <c r="I25" s="103"/>
      <c r="J25" s="45"/>
      <c r="K25" s="56"/>
    </row>
    <row r="26" spans="1:11" s="11" customFormat="1">
      <c r="A26"/>
      <c r="B26" s="128" t="s">
        <v>66</v>
      </c>
      <c r="C26"/>
      <c r="D26" s="29">
        <v>1.5</v>
      </c>
      <c r="E26" s="21" t="s">
        <v>84</v>
      </c>
      <c r="F26" s="57"/>
      <c r="G26" s="89"/>
      <c r="H26" s="94">
        <f>H16*(D26/100)</f>
        <v>4.2</v>
      </c>
      <c r="I26" s="104"/>
      <c r="K26" s="56"/>
    </row>
    <row r="27" spans="1:11">
      <c r="B27" s="128" t="s">
        <v>85</v>
      </c>
      <c r="D27" s="105">
        <f>H16</f>
        <v>280</v>
      </c>
      <c r="E27" s="21" t="s">
        <v>86</v>
      </c>
      <c r="F27" s="29">
        <v>10</v>
      </c>
      <c r="G27" s="89" t="s">
        <v>87</v>
      </c>
      <c r="H27" s="94">
        <f>D27*(F27/100)*(H$18/365)</f>
        <v>28.767123287671236</v>
      </c>
      <c r="I27" s="60" t="s">
        <v>105</v>
      </c>
    </row>
    <row r="28" spans="1:11">
      <c r="B28" s="128" t="s">
        <v>89</v>
      </c>
      <c r="D28" s="105">
        <f>0.5*H23</f>
        <v>438.75</v>
      </c>
      <c r="E28" s="21" t="s">
        <v>86</v>
      </c>
      <c r="F28" s="29">
        <v>10</v>
      </c>
      <c r="G28" s="89" t="s">
        <v>87</v>
      </c>
      <c r="H28" s="94">
        <f>(D28)*(F28/100)*(H$18/365)</f>
        <v>45.077054794520549</v>
      </c>
      <c r="I28" s="60" t="s">
        <v>105</v>
      </c>
    </row>
    <row r="29" spans="1:11">
      <c r="B29" s="128" t="s">
        <v>106</v>
      </c>
      <c r="D29" s="61">
        <v>700</v>
      </c>
      <c r="E29" s="21" t="s">
        <v>134</v>
      </c>
      <c r="F29" s="93">
        <v>58</v>
      </c>
      <c r="G29" s="89" t="s">
        <v>91</v>
      </c>
      <c r="H29" s="94">
        <f>D29*(F29/2000)</f>
        <v>20.3</v>
      </c>
      <c r="I29" s="95"/>
    </row>
    <row r="30" spans="1:11">
      <c r="B30" s="128" t="s">
        <v>172</v>
      </c>
      <c r="D30" s="21"/>
      <c r="E30" s="21"/>
      <c r="F30" s="93">
        <v>0</v>
      </c>
      <c r="G30" s="89" t="s">
        <v>146</v>
      </c>
      <c r="H30" s="94">
        <f>F30</f>
        <v>0</v>
      </c>
      <c r="J30" s="28"/>
    </row>
    <row r="31" spans="1:11">
      <c r="B31" s="128" t="s">
        <v>70</v>
      </c>
      <c r="D31" s="21"/>
      <c r="E31" s="21"/>
      <c r="F31" s="93">
        <v>14</v>
      </c>
      <c r="G31" s="89" t="s">
        <v>146</v>
      </c>
      <c r="H31" s="94">
        <f>F31</f>
        <v>14</v>
      </c>
      <c r="I31" s="95"/>
    </row>
    <row r="32" spans="1:11">
      <c r="B32" s="158" t="s">
        <v>94</v>
      </c>
      <c r="C32" s="158"/>
      <c r="D32" s="158"/>
      <c r="E32" s="21"/>
      <c r="F32" s="106">
        <v>2.27</v>
      </c>
      <c r="G32" s="89" t="s">
        <v>95</v>
      </c>
      <c r="H32" s="107">
        <v>2.27</v>
      </c>
      <c r="I32" s="95"/>
    </row>
    <row r="33" spans="1:11">
      <c r="B33" s="128" t="s">
        <v>71</v>
      </c>
      <c r="E33" s="21"/>
      <c r="F33" s="93">
        <v>3</v>
      </c>
      <c r="G33" s="89" t="s">
        <v>146</v>
      </c>
      <c r="H33" s="94">
        <f>F33</f>
        <v>3</v>
      </c>
      <c r="I33" s="95"/>
    </row>
    <row r="34" spans="1:11">
      <c r="B34" s="128" t="s">
        <v>110</v>
      </c>
      <c r="E34" s="21"/>
      <c r="F34" s="93">
        <v>5</v>
      </c>
      <c r="G34" s="21" t="s">
        <v>146</v>
      </c>
      <c r="H34" s="94">
        <f>F34</f>
        <v>5</v>
      </c>
      <c r="I34" s="95"/>
    </row>
    <row r="35" spans="1:11">
      <c r="A35" s="11"/>
      <c r="B35" s="128" t="s">
        <v>111</v>
      </c>
      <c r="C35" s="11"/>
      <c r="D35" s="21"/>
      <c r="E35" s="21"/>
      <c r="F35" s="108">
        <v>10</v>
      </c>
      <c r="G35" s="89" t="s">
        <v>146</v>
      </c>
      <c r="H35" s="109">
        <f>F35</f>
        <v>10</v>
      </c>
      <c r="I35" s="95"/>
    </row>
    <row r="36" spans="1:11">
      <c r="B36" s="66" t="s">
        <v>99</v>
      </c>
      <c r="C36" s="67"/>
      <c r="D36" s="68"/>
      <c r="E36" s="68"/>
      <c r="F36" s="68"/>
      <c r="G36" s="68"/>
      <c r="H36" s="96">
        <f>SUM(H26:H35)</f>
        <v>132.61417808219178</v>
      </c>
      <c r="I36" s="95"/>
      <c r="K36" s="69"/>
    </row>
    <row r="37" spans="1:11">
      <c r="A37" s="14" t="s">
        <v>112</v>
      </c>
      <c r="B37" s="14"/>
      <c r="C37" s="14"/>
      <c r="D37" s="14"/>
      <c r="E37" s="14"/>
      <c r="F37" s="14"/>
      <c r="G37" s="14"/>
      <c r="H37" s="14"/>
      <c r="I37" s="97"/>
      <c r="J37" s="34"/>
      <c r="K37" s="69"/>
    </row>
    <row r="38" spans="1:11">
      <c r="A38" s="70" t="s">
        <v>101</v>
      </c>
      <c r="B38" s="71"/>
      <c r="C38" s="71"/>
      <c r="D38" s="71"/>
      <c r="E38" s="71"/>
      <c r="F38" s="71"/>
      <c r="G38" s="71"/>
      <c r="H38" s="71"/>
      <c r="I38" s="110"/>
      <c r="J38" s="73"/>
      <c r="K38" s="69"/>
    </row>
    <row r="39" spans="1:11">
      <c r="B39" s="128" t="s">
        <v>102</v>
      </c>
      <c r="D39" s="111">
        <v>0.45</v>
      </c>
      <c r="E39" s="128" t="s">
        <v>103</v>
      </c>
      <c r="G39" s="112"/>
      <c r="H39" s="113">
        <f>D39*H18</f>
        <v>168.75</v>
      </c>
      <c r="I39" s="95"/>
      <c r="K39" s="69"/>
    </row>
    <row r="40" spans="1:11">
      <c r="B40" s="128" t="s">
        <v>74</v>
      </c>
      <c r="C40" s="11"/>
      <c r="D40" s="11"/>
      <c r="E40" s="11"/>
      <c r="F40" s="11"/>
      <c r="G40" s="11"/>
      <c r="H40" s="113">
        <f>(H23+H45+H36)/H19</f>
        <v>1.1227277886497065</v>
      </c>
      <c r="I40" s="95"/>
      <c r="K40" s="69"/>
    </row>
    <row r="41" spans="1:11">
      <c r="A41" s="14" t="s">
        <v>75</v>
      </c>
      <c r="B41" s="14"/>
      <c r="C41" s="14"/>
      <c r="D41" s="14"/>
      <c r="E41" s="14"/>
      <c r="F41" s="14"/>
      <c r="G41" s="14"/>
      <c r="H41" s="14"/>
      <c r="I41" s="97"/>
      <c r="J41" s="34"/>
    </row>
    <row r="42" spans="1:11" s="128" customFormat="1">
      <c r="A42"/>
      <c r="B42" s="128" t="s">
        <v>76</v>
      </c>
      <c r="C42"/>
      <c r="D42"/>
      <c r="E42"/>
      <c r="F42"/>
      <c r="G42"/>
      <c r="H42" s="114">
        <f>H9</f>
        <v>1215</v>
      </c>
    </row>
    <row r="43" spans="1:11">
      <c r="A43" s="11"/>
      <c r="B43" s="128" t="s">
        <v>231</v>
      </c>
      <c r="C43" s="11"/>
      <c r="D43" s="11"/>
      <c r="E43" s="11"/>
      <c r="F43" s="11"/>
      <c r="G43" s="11"/>
      <c r="H43" s="114">
        <f>H16+H23+H36</f>
        <v>1290.1141780821918</v>
      </c>
      <c r="K43" s="115"/>
    </row>
    <row r="44" spans="1:11">
      <c r="A44" s="128" t="s">
        <v>232</v>
      </c>
      <c r="C44" s="128"/>
      <c r="D44" s="128"/>
      <c r="E44" s="128"/>
      <c r="F44" s="128"/>
      <c r="G44" s="128" t="s">
        <v>146</v>
      </c>
      <c r="H44" s="113">
        <f>H42-H43</f>
        <v>-75.114178082191756</v>
      </c>
      <c r="I44" s="95"/>
    </row>
    <row r="45" spans="1:11" s="128" customFormat="1">
      <c r="A45" s="11"/>
      <c r="B45" s="128" t="s">
        <v>233</v>
      </c>
      <c r="C45" s="11"/>
      <c r="D45" s="11"/>
      <c r="E45" s="11"/>
      <c r="F45" s="11"/>
      <c r="G45" s="11"/>
      <c r="H45" s="114">
        <f>H39</f>
        <v>168.75</v>
      </c>
    </row>
    <row r="46" spans="1:11">
      <c r="A46" s="128" t="s">
        <v>234</v>
      </c>
      <c r="C46" s="128"/>
      <c r="D46" s="128"/>
      <c r="E46" s="128"/>
      <c r="F46" s="128"/>
      <c r="G46" s="128" t="s">
        <v>146</v>
      </c>
      <c r="H46" s="113">
        <f>H44-H45</f>
        <v>-243.86417808219176</v>
      </c>
      <c r="I46" s="95"/>
    </row>
    <row r="47" spans="1:11" s="11" customFormat="1">
      <c r="A47" s="14" t="s">
        <v>77</v>
      </c>
      <c r="B47" s="14"/>
      <c r="C47" s="14"/>
      <c r="D47" s="14"/>
      <c r="E47" s="14"/>
      <c r="F47" s="14"/>
      <c r="G47" s="14"/>
      <c r="H47" s="116"/>
      <c r="I47" s="92"/>
      <c r="J47" s="14"/>
    </row>
    <row r="48" spans="1:11" s="128" customFormat="1">
      <c r="A48"/>
      <c r="B48" s="128" t="s">
        <v>236</v>
      </c>
      <c r="D48"/>
      <c r="E48"/>
      <c r="F48"/>
      <c r="G48"/>
      <c r="H48" s="117">
        <f>(H43+H45)/(D9/100)</f>
        <v>108.06401319127346</v>
      </c>
      <c r="I48" s="91"/>
    </row>
    <row r="49" spans="1:11">
      <c r="B49" s="128" t="s">
        <v>237</v>
      </c>
      <c r="C49" s="128"/>
      <c r="H49" s="118">
        <f>(H43+H45-H35)/(D9/100)</f>
        <v>107.32327245053273</v>
      </c>
    </row>
    <row r="50" spans="1:11">
      <c r="A50" s="128"/>
      <c r="C50" s="128" t="s">
        <v>78</v>
      </c>
      <c r="F50" s="82">
        <v>300</v>
      </c>
      <c r="G50" s="128" t="s">
        <v>61</v>
      </c>
      <c r="I50" s="95"/>
    </row>
    <row r="51" spans="1:11">
      <c r="B51" s="128" t="s">
        <v>80</v>
      </c>
      <c r="H51" s="119">
        <f>(H9-H23-H36-H39-H15)/F50*100</f>
        <v>11.711940639269406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81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25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Protection password="CA51" sheet="1" objects="1" scenarios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14" zoomScale="150" zoomScaleNormal="150" zoomScaleSheetLayoutView="100" zoomScalePageLayoutView="150" workbookViewId="0">
      <selection activeCell="G23" sqref="G23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122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124</v>
      </c>
      <c r="D4" s="8"/>
      <c r="E4" s="9"/>
      <c r="F4" s="10"/>
      <c r="G4" s="7" t="s">
        <v>125</v>
      </c>
    </row>
    <row r="5" spans="1:10" s="11" customFormat="1">
      <c r="C5" s="12" t="s">
        <v>174</v>
      </c>
    </row>
    <row r="6" spans="1:10" s="11" customFormat="1" ht="5" customHeight="1">
      <c r="C6" s="13"/>
    </row>
    <row r="7" spans="1:10" s="7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7" t="s">
        <v>178</v>
      </c>
      <c r="C9"/>
      <c r="D9" s="20">
        <v>1400</v>
      </c>
      <c r="E9" s="21" t="s">
        <v>134</v>
      </c>
      <c r="F9" s="22">
        <v>90</v>
      </c>
      <c r="G9" s="23" t="s">
        <v>135</v>
      </c>
      <c r="H9" s="24">
        <f>D9*(F9/100)</f>
        <v>1260</v>
      </c>
    </row>
    <row r="10" spans="1:10" s="7" customFormat="1" ht="5" customHeight="1">
      <c r="A10"/>
      <c r="B10"/>
      <c r="C10"/>
      <c r="F10" s="7" t="s">
        <v>179</v>
      </c>
      <c r="H10" s="25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26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180</v>
      </c>
      <c r="C13"/>
      <c r="D13" s="7"/>
      <c r="E13" s="7"/>
      <c r="F13" s="7"/>
      <c r="G13" s="7"/>
      <c r="H13" s="7"/>
    </row>
    <row r="14" spans="1:10">
      <c r="B14" s="7" t="s">
        <v>181</v>
      </c>
      <c r="C14" s="7"/>
      <c r="D14" s="29">
        <v>700</v>
      </c>
      <c r="E14" s="21" t="s">
        <v>134</v>
      </c>
      <c r="F14" s="30">
        <v>75</v>
      </c>
      <c r="G14" s="23" t="s">
        <v>135</v>
      </c>
      <c r="H14" s="31">
        <f>D14*(F14/100)</f>
        <v>525</v>
      </c>
      <c r="I14" s="32"/>
    </row>
    <row r="15" spans="1:10">
      <c r="A15" s="11"/>
      <c r="B15" s="7" t="s">
        <v>145</v>
      </c>
      <c r="C15" s="7"/>
      <c r="D15" s="21"/>
      <c r="E15" s="21"/>
      <c r="F15" s="30">
        <v>1</v>
      </c>
      <c r="G15" s="21" t="s">
        <v>146</v>
      </c>
      <c r="H15" s="31">
        <f>F15</f>
        <v>1</v>
      </c>
      <c r="I15" s="32"/>
    </row>
    <row r="16" spans="1:10">
      <c r="B16" s="7" t="s">
        <v>26</v>
      </c>
      <c r="C16" s="7"/>
      <c r="D16" s="21"/>
      <c r="E16" s="21"/>
      <c r="F16" s="21"/>
      <c r="G16" s="21"/>
      <c r="H16" s="33">
        <f>SUM(H14:H15)</f>
        <v>526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35"/>
      <c r="J17" s="34"/>
    </row>
    <row r="18" spans="1:11" ht="13" customHeight="1">
      <c r="B18" s="7" t="s">
        <v>55</v>
      </c>
      <c r="C18" s="36"/>
      <c r="D18" s="37">
        <v>2.8</v>
      </c>
      <c r="E18" s="21" t="s">
        <v>150</v>
      </c>
      <c r="F18" s="7" t="s">
        <v>27</v>
      </c>
      <c r="H18" s="38">
        <f>H19/D18</f>
        <v>250.00000000000003</v>
      </c>
      <c r="J18" s="21" t="s">
        <v>28</v>
      </c>
    </row>
    <row r="19" spans="1:11" ht="13" customHeight="1">
      <c r="B19" s="4" t="s">
        <v>29</v>
      </c>
      <c r="C19" s="39"/>
      <c r="D19" s="40">
        <v>8.5</v>
      </c>
      <c r="E19" s="41" t="s">
        <v>30</v>
      </c>
      <c r="F19" s="7" t="s">
        <v>31</v>
      </c>
      <c r="G19" s="42"/>
      <c r="H19" s="43">
        <f>D9-D14</f>
        <v>700</v>
      </c>
      <c r="J19" s="21" t="s">
        <v>32</v>
      </c>
    </row>
    <row r="20" spans="1:11" ht="13" customHeight="1">
      <c r="A20" s="44" t="s">
        <v>157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158</v>
      </c>
      <c r="C21" s="49"/>
      <c r="H21" s="50"/>
    </row>
    <row r="22" spans="1:11">
      <c r="B22" s="4" t="s">
        <v>33</v>
      </c>
      <c r="C22" s="4"/>
      <c r="D22" s="51"/>
      <c r="F22" s="51"/>
      <c r="G22" s="51"/>
      <c r="H22" s="52">
        <v>2.34</v>
      </c>
      <c r="I22" s="32"/>
    </row>
    <row r="23" spans="1:11">
      <c r="B23" s="4" t="s">
        <v>160</v>
      </c>
      <c r="D23" s="4"/>
      <c r="E23" s="51"/>
      <c r="G23" s="4"/>
      <c r="H23" s="53">
        <f>H22*H18</f>
        <v>585</v>
      </c>
      <c r="I23" s="32"/>
    </row>
    <row r="24" spans="1:11">
      <c r="B24" s="4" t="s">
        <v>161</v>
      </c>
      <c r="C24" s="51"/>
      <c r="D24" s="51"/>
      <c r="E24" s="51"/>
      <c r="F24" s="51"/>
      <c r="G24" s="51"/>
      <c r="H24" s="54">
        <f>H23/H19</f>
        <v>0.83571428571428574</v>
      </c>
      <c r="I24" s="32"/>
    </row>
    <row r="25" spans="1:11" s="11" customFormat="1">
      <c r="A25" s="14" t="s">
        <v>34</v>
      </c>
      <c r="B25" s="34"/>
      <c r="C25" s="34"/>
      <c r="D25" s="34"/>
      <c r="E25" s="34"/>
      <c r="F25" s="45"/>
      <c r="G25" s="45"/>
      <c r="H25" s="45"/>
      <c r="I25" s="55"/>
      <c r="J25" s="45"/>
      <c r="K25" s="56"/>
    </row>
    <row r="26" spans="1:11" s="11" customFormat="1">
      <c r="A26"/>
      <c r="B26" s="7" t="s">
        <v>35</v>
      </c>
      <c r="C26"/>
      <c r="D26" s="29">
        <v>1</v>
      </c>
      <c r="E26" s="21" t="s">
        <v>84</v>
      </c>
      <c r="F26" s="57"/>
      <c r="G26" s="23"/>
      <c r="H26" s="31">
        <f>H16*(D26/100)</f>
        <v>5.26</v>
      </c>
      <c r="I26" s="58"/>
      <c r="K26" s="56"/>
    </row>
    <row r="27" spans="1:11">
      <c r="B27" s="7" t="s">
        <v>85</v>
      </c>
      <c r="D27" s="59">
        <f>H16</f>
        <v>526</v>
      </c>
      <c r="E27" s="21" t="s">
        <v>86</v>
      </c>
      <c r="F27" s="29">
        <v>10</v>
      </c>
      <c r="G27" s="23" t="s">
        <v>87</v>
      </c>
      <c r="H27" s="31">
        <f>D27*(F27/100)*(H$18/365)</f>
        <v>36.027397260273979</v>
      </c>
      <c r="I27" s="60" t="s">
        <v>36</v>
      </c>
    </row>
    <row r="28" spans="1:11">
      <c r="B28" s="7" t="s">
        <v>89</v>
      </c>
      <c r="D28" s="59">
        <f>0.5*H23</f>
        <v>292.5</v>
      </c>
      <c r="E28" s="21" t="s">
        <v>86</v>
      </c>
      <c r="F28" s="29">
        <v>10</v>
      </c>
      <c r="G28" s="23" t="s">
        <v>87</v>
      </c>
      <c r="H28" s="31">
        <f>(D28)*(F28/100)*(H$18/365)</f>
        <v>20.034246575342468</v>
      </c>
      <c r="I28" s="60" t="s">
        <v>37</v>
      </c>
    </row>
    <row r="29" spans="1:11">
      <c r="B29" s="7" t="s">
        <v>38</v>
      </c>
      <c r="D29" s="61">
        <v>500</v>
      </c>
      <c r="E29" s="21" t="s">
        <v>134</v>
      </c>
      <c r="F29" s="30">
        <v>58</v>
      </c>
      <c r="G29" s="23" t="s">
        <v>91</v>
      </c>
      <c r="H29" s="31">
        <f>D29*(F29/2000)</f>
        <v>14.5</v>
      </c>
      <c r="I29" s="32"/>
    </row>
    <row r="30" spans="1:11">
      <c r="B30" s="7" t="s">
        <v>39</v>
      </c>
      <c r="D30" s="21"/>
      <c r="E30" s="21"/>
      <c r="F30" s="30">
        <v>0</v>
      </c>
      <c r="G30" s="23" t="s">
        <v>146</v>
      </c>
      <c r="H30" s="31">
        <f>F30</f>
        <v>0</v>
      </c>
      <c r="J30" s="28"/>
    </row>
    <row r="31" spans="1:11">
      <c r="B31" s="7" t="s">
        <v>40</v>
      </c>
      <c r="D31" s="21"/>
      <c r="E31" s="21"/>
      <c r="F31" s="30">
        <v>14</v>
      </c>
      <c r="G31" s="23" t="s">
        <v>146</v>
      </c>
      <c r="H31" s="31">
        <f>F31</f>
        <v>14</v>
      </c>
      <c r="I31" s="32"/>
    </row>
    <row r="32" spans="1:11">
      <c r="B32" s="158" t="s">
        <v>94</v>
      </c>
      <c r="C32" s="158"/>
      <c r="D32" s="158"/>
      <c r="E32" s="21"/>
      <c r="F32" s="62">
        <v>1.5</v>
      </c>
      <c r="G32" s="23" t="s">
        <v>95</v>
      </c>
      <c r="H32" s="63">
        <v>2.27</v>
      </c>
      <c r="I32" s="32"/>
    </row>
    <row r="33" spans="1:11">
      <c r="B33" s="7" t="s">
        <v>41</v>
      </c>
      <c r="E33" s="21"/>
      <c r="F33" s="30">
        <v>3</v>
      </c>
      <c r="G33" s="23" t="s">
        <v>146</v>
      </c>
      <c r="H33" s="31">
        <f>F33</f>
        <v>3</v>
      </c>
      <c r="I33" s="32"/>
    </row>
    <row r="34" spans="1:11">
      <c r="B34" s="7" t="s">
        <v>72</v>
      </c>
      <c r="E34" s="21"/>
      <c r="F34" s="30">
        <v>5</v>
      </c>
      <c r="G34" s="21" t="s">
        <v>146</v>
      </c>
      <c r="H34" s="31">
        <f>F34</f>
        <v>5</v>
      </c>
      <c r="I34" s="32"/>
    </row>
    <row r="35" spans="1:11">
      <c r="A35" s="11"/>
      <c r="B35" s="7" t="s">
        <v>73</v>
      </c>
      <c r="C35" s="11"/>
      <c r="D35" s="21"/>
      <c r="E35" s="21"/>
      <c r="F35" s="64">
        <v>10</v>
      </c>
      <c r="G35" s="23" t="s">
        <v>146</v>
      </c>
      <c r="H35" s="65">
        <f>F35</f>
        <v>10</v>
      </c>
      <c r="I35" s="32"/>
    </row>
    <row r="36" spans="1:11">
      <c r="B36" s="66" t="s">
        <v>99</v>
      </c>
      <c r="C36" s="67"/>
      <c r="D36" s="68"/>
      <c r="E36" s="68"/>
      <c r="F36" s="68"/>
      <c r="G36" s="68"/>
      <c r="H36" s="33">
        <f>SUM(H26:H35)</f>
        <v>110.09164383561644</v>
      </c>
      <c r="I36" s="32"/>
      <c r="K36" s="69"/>
    </row>
    <row r="37" spans="1:11">
      <c r="A37" s="14" t="s">
        <v>42</v>
      </c>
      <c r="B37" s="14"/>
      <c r="C37" s="14"/>
      <c r="D37" s="14"/>
      <c r="E37" s="14"/>
      <c r="F37" s="14"/>
      <c r="G37" s="14"/>
      <c r="H37" s="14"/>
      <c r="I37" s="35"/>
      <c r="J37" s="34"/>
      <c r="K37" s="69"/>
    </row>
    <row r="38" spans="1:11">
      <c r="A38" s="70" t="s">
        <v>43</v>
      </c>
      <c r="B38" s="71"/>
      <c r="C38" s="71"/>
      <c r="D38" s="71"/>
      <c r="E38" s="71"/>
      <c r="F38" s="71"/>
      <c r="G38" s="71"/>
      <c r="H38" s="71"/>
      <c r="I38" s="72"/>
      <c r="J38" s="73"/>
      <c r="K38" s="69"/>
    </row>
    <row r="39" spans="1:11">
      <c r="B39" s="7" t="s">
        <v>102</v>
      </c>
      <c r="D39" s="74">
        <v>0.45</v>
      </c>
      <c r="E39" s="7" t="s">
        <v>103</v>
      </c>
      <c r="G39" s="75"/>
      <c r="H39" s="76">
        <f>D39*H18</f>
        <v>112.50000000000001</v>
      </c>
      <c r="I39" s="32"/>
      <c r="K39" s="69"/>
    </row>
    <row r="40" spans="1:11">
      <c r="B40" s="7" t="s">
        <v>74</v>
      </c>
      <c r="C40" s="11"/>
      <c r="D40" s="11"/>
      <c r="E40" s="11"/>
      <c r="F40" s="11"/>
      <c r="G40" s="11"/>
      <c r="H40" s="76">
        <f>(H23+H45+H36)/H19</f>
        <v>1.1537023483365949</v>
      </c>
      <c r="I40" s="32"/>
      <c r="K40" s="69"/>
    </row>
    <row r="41" spans="1:11">
      <c r="A41" s="14" t="s">
        <v>229</v>
      </c>
      <c r="B41" s="14"/>
      <c r="C41" s="14"/>
      <c r="D41" s="14"/>
      <c r="E41" s="14"/>
      <c r="F41" s="14"/>
      <c r="G41" s="14"/>
      <c r="H41" s="14"/>
      <c r="I41" s="35"/>
      <c r="J41" s="34"/>
    </row>
    <row r="42" spans="1:11" s="7" customFormat="1">
      <c r="A42"/>
      <c r="B42" s="7" t="s">
        <v>230</v>
      </c>
      <c r="C42"/>
      <c r="D42"/>
      <c r="E42"/>
      <c r="F42"/>
      <c r="G42"/>
      <c r="H42" s="77">
        <f>H9</f>
        <v>1260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77">
        <f>H16+H23+H36</f>
        <v>1221.0916438356164</v>
      </c>
      <c r="K43" s="78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76">
        <f>H42-H43</f>
        <v>38.908356164383576</v>
      </c>
      <c r="I44" s="32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77">
        <f>H39</f>
        <v>112.50000000000001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76">
        <f>H44-H45</f>
        <v>-73.591643835616438</v>
      </c>
      <c r="I46" s="32"/>
    </row>
    <row r="47" spans="1:11" s="11" customFormat="1">
      <c r="A47" s="14" t="s">
        <v>235</v>
      </c>
      <c r="B47" s="14"/>
      <c r="C47" s="14"/>
      <c r="D47" s="14"/>
      <c r="E47" s="14"/>
      <c r="F47" s="14"/>
      <c r="G47" s="14"/>
      <c r="H47" s="79"/>
      <c r="I47" s="26"/>
      <c r="J47" s="14"/>
    </row>
    <row r="48" spans="1:11" s="7" customFormat="1">
      <c r="A48"/>
      <c r="B48" s="7" t="s">
        <v>236</v>
      </c>
      <c r="D48"/>
      <c r="E48"/>
      <c r="F48"/>
      <c r="G48"/>
      <c r="H48" s="80">
        <f>(H43+H45)/(D9/100)</f>
        <v>95.25654598825831</v>
      </c>
      <c r="I48" s="25"/>
    </row>
    <row r="49" spans="1:11">
      <c r="B49" s="7" t="s">
        <v>237</v>
      </c>
      <c r="C49" s="7"/>
      <c r="H49" s="81">
        <f>(H43+H45-H35)/(D9/100)</f>
        <v>94.542260273972602</v>
      </c>
    </row>
    <row r="50" spans="1:11">
      <c r="A50" s="7"/>
      <c r="C50" s="7" t="s">
        <v>238</v>
      </c>
      <c r="F50" s="82">
        <v>700</v>
      </c>
      <c r="G50" s="7" t="s">
        <v>156</v>
      </c>
      <c r="I50" s="32"/>
    </row>
    <row r="51" spans="1:11">
      <c r="B51" s="7" t="s">
        <v>118</v>
      </c>
      <c r="H51" s="83">
        <f>(H9-H23-H36-H39-H15)/F50*100</f>
        <v>64.486908023483366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119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44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CalcPr fullCalcOnLoad="1"/>
  <sheetProtection password="CA51" sheet="1" objects="1" scenarios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11" zoomScale="150" zoomScaleNormal="150" zoomScaleSheetLayoutView="100" zoomScalePageLayoutView="150" workbookViewId="0">
      <selection activeCell="E16" sqref="E16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122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124</v>
      </c>
      <c r="D4" s="8"/>
      <c r="E4" s="9"/>
      <c r="F4" s="10"/>
      <c r="G4" s="7" t="s">
        <v>125</v>
      </c>
    </row>
    <row r="5" spans="1:10" s="11" customFormat="1">
      <c r="C5" s="12" t="s">
        <v>174</v>
      </c>
    </row>
    <row r="6" spans="1:10" s="11" customFormat="1" ht="5" customHeight="1">
      <c r="C6" s="13"/>
    </row>
    <row r="7" spans="1:10" s="7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7" t="s">
        <v>178</v>
      </c>
      <c r="C9"/>
      <c r="D9" s="20">
        <v>1325</v>
      </c>
      <c r="E9" s="21" t="s">
        <v>134</v>
      </c>
      <c r="F9" s="88">
        <v>93</v>
      </c>
      <c r="G9" s="89" t="s">
        <v>135</v>
      </c>
      <c r="H9" s="90">
        <f>D9*(F9/100)</f>
        <v>1232.25</v>
      </c>
    </row>
    <row r="10" spans="1:10" s="7" customFormat="1" ht="5" customHeight="1">
      <c r="A10"/>
      <c r="B10"/>
      <c r="C10"/>
      <c r="F10" s="7" t="s">
        <v>179</v>
      </c>
      <c r="H10" s="91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92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180</v>
      </c>
      <c r="C13"/>
      <c r="D13" s="7"/>
      <c r="E13" s="7"/>
      <c r="F13" s="7"/>
      <c r="G13" s="7"/>
      <c r="H13" s="7"/>
    </row>
    <row r="14" spans="1:10">
      <c r="B14" s="7" t="s">
        <v>181</v>
      </c>
      <c r="C14" s="7"/>
      <c r="D14" s="29">
        <v>650</v>
      </c>
      <c r="E14" s="21" t="s">
        <v>134</v>
      </c>
      <c r="F14" s="93">
        <v>106</v>
      </c>
      <c r="G14" s="89" t="s">
        <v>135</v>
      </c>
      <c r="H14" s="94">
        <f>D14*(F14/100)</f>
        <v>689</v>
      </c>
      <c r="I14" s="95"/>
    </row>
    <row r="15" spans="1:10">
      <c r="A15" s="11"/>
      <c r="B15" s="7" t="s">
        <v>145</v>
      </c>
      <c r="C15" s="7"/>
      <c r="D15" s="21"/>
      <c r="E15" s="21"/>
      <c r="F15" s="93">
        <v>0</v>
      </c>
      <c r="G15" s="21" t="s">
        <v>146</v>
      </c>
      <c r="H15" s="94">
        <f>F15</f>
        <v>0</v>
      </c>
      <c r="I15" s="95"/>
    </row>
    <row r="16" spans="1:10">
      <c r="B16" s="7" t="s">
        <v>26</v>
      </c>
      <c r="C16" s="7"/>
      <c r="D16" s="21"/>
      <c r="E16" s="21"/>
      <c r="F16" s="21"/>
      <c r="G16" s="21"/>
      <c r="H16" s="96">
        <f>SUM(H14:H15)</f>
        <v>689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97"/>
      <c r="J17" s="34"/>
    </row>
    <row r="18" spans="1:11" ht="13" customHeight="1">
      <c r="B18" s="7" t="s">
        <v>55</v>
      </c>
      <c r="C18" s="36"/>
      <c r="D18" s="37">
        <v>2.97</v>
      </c>
      <c r="E18" s="21" t="s">
        <v>150</v>
      </c>
      <c r="F18" s="7" t="s">
        <v>27</v>
      </c>
      <c r="H18" s="38">
        <f>H19/D18</f>
        <v>227.27272727272725</v>
      </c>
      <c r="J18" s="21" t="s">
        <v>28</v>
      </c>
    </row>
    <row r="19" spans="1:11" ht="13" customHeight="1">
      <c r="B19" s="4" t="s">
        <v>29</v>
      </c>
      <c r="C19" s="39"/>
      <c r="D19" s="98">
        <v>5.8</v>
      </c>
      <c r="E19" s="41" t="s">
        <v>47</v>
      </c>
      <c r="F19" s="7" t="s">
        <v>171</v>
      </c>
      <c r="G19" s="42"/>
      <c r="H19" s="43">
        <f>D9-D14</f>
        <v>675</v>
      </c>
      <c r="J19" s="21" t="s">
        <v>156</v>
      </c>
    </row>
    <row r="20" spans="1:11" ht="13" customHeight="1">
      <c r="A20" s="44" t="s">
        <v>157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158</v>
      </c>
      <c r="C21" s="49"/>
      <c r="H21" s="99"/>
    </row>
    <row r="22" spans="1:11">
      <c r="B22" s="4" t="s">
        <v>159</v>
      </c>
      <c r="C22" s="4"/>
      <c r="D22" s="51"/>
      <c r="F22" s="51"/>
      <c r="G22" s="51"/>
      <c r="H22" s="100">
        <v>1.58</v>
      </c>
      <c r="I22" s="95"/>
    </row>
    <row r="23" spans="1:11">
      <c r="B23" s="4" t="s">
        <v>8</v>
      </c>
      <c r="D23" s="4"/>
      <c r="E23" s="51"/>
      <c r="G23" s="4"/>
      <c r="H23" s="101">
        <f>H22*H18</f>
        <v>359.09090909090907</v>
      </c>
      <c r="I23" s="95"/>
    </row>
    <row r="24" spans="1:11">
      <c r="B24" s="4" t="s">
        <v>9</v>
      </c>
      <c r="C24" s="51"/>
      <c r="D24" s="51"/>
      <c r="E24" s="51"/>
      <c r="F24" s="51"/>
      <c r="G24" s="51"/>
      <c r="H24" s="102">
        <f>H23/H19</f>
        <v>0.5319865319865319</v>
      </c>
      <c r="I24" s="95"/>
    </row>
    <row r="25" spans="1:11" s="11" customFormat="1">
      <c r="A25" s="14" t="s">
        <v>10</v>
      </c>
      <c r="B25" s="34"/>
      <c r="C25" s="34"/>
      <c r="D25" s="34"/>
      <c r="E25" s="34"/>
      <c r="F25" s="45"/>
      <c r="G25" s="45"/>
      <c r="H25" s="45"/>
      <c r="I25" s="103"/>
      <c r="J25" s="45"/>
      <c r="K25" s="56"/>
    </row>
    <row r="26" spans="1:11" s="11" customFormat="1">
      <c r="A26"/>
      <c r="B26" s="7" t="s">
        <v>11</v>
      </c>
      <c r="C26"/>
      <c r="D26" s="29">
        <v>0.5</v>
      </c>
      <c r="E26" s="21" t="s">
        <v>84</v>
      </c>
      <c r="F26" s="57"/>
      <c r="G26" s="89"/>
      <c r="H26" s="94">
        <f>H16*(D26/100)</f>
        <v>3.4450000000000003</v>
      </c>
      <c r="I26" s="104"/>
      <c r="K26" s="56"/>
    </row>
    <row r="27" spans="1:11">
      <c r="B27" s="7" t="s">
        <v>85</v>
      </c>
      <c r="D27" s="105">
        <f>H16</f>
        <v>689</v>
      </c>
      <c r="E27" s="21" t="s">
        <v>86</v>
      </c>
      <c r="F27" s="29">
        <v>0</v>
      </c>
      <c r="G27" s="89" t="s">
        <v>87</v>
      </c>
      <c r="H27" s="94">
        <f>D27*(F27/100)*(H$18/365)</f>
        <v>0</v>
      </c>
      <c r="I27" s="60" t="s">
        <v>12</v>
      </c>
    </row>
    <row r="28" spans="1:11">
      <c r="B28" s="7" t="s">
        <v>89</v>
      </c>
      <c r="D28" s="105">
        <f>0.5*H23</f>
        <v>179.54545454545453</v>
      </c>
      <c r="E28" s="21" t="s">
        <v>86</v>
      </c>
      <c r="F28" s="29">
        <v>0</v>
      </c>
      <c r="G28" s="89" t="s">
        <v>87</v>
      </c>
      <c r="H28" s="94">
        <f>(D28)*(F28/100)*(H$18/365)</f>
        <v>0</v>
      </c>
      <c r="I28" s="60" t="s">
        <v>105</v>
      </c>
    </row>
    <row r="29" spans="1:11">
      <c r="B29" s="7" t="s">
        <v>106</v>
      </c>
      <c r="D29" s="61">
        <v>163</v>
      </c>
      <c r="E29" s="21" t="s">
        <v>134</v>
      </c>
      <c r="F29" s="93">
        <v>58</v>
      </c>
      <c r="G29" s="89" t="s">
        <v>91</v>
      </c>
      <c r="H29" s="94">
        <f>D29*(F29/2000)</f>
        <v>4.7270000000000003</v>
      </c>
      <c r="I29" s="95"/>
    </row>
    <row r="30" spans="1:11">
      <c r="B30" s="7" t="s">
        <v>107</v>
      </c>
      <c r="D30" s="21"/>
      <c r="E30" s="21"/>
      <c r="F30" s="93">
        <v>0</v>
      </c>
      <c r="G30" s="89" t="s">
        <v>146</v>
      </c>
      <c r="H30" s="94">
        <f>F30</f>
        <v>0</v>
      </c>
      <c r="J30" s="28"/>
    </row>
    <row r="31" spans="1:11">
      <c r="B31" s="7" t="s">
        <v>108</v>
      </c>
      <c r="D31" s="21"/>
      <c r="E31" s="21"/>
      <c r="F31" s="93">
        <v>6.5</v>
      </c>
      <c r="G31" s="89" t="s">
        <v>146</v>
      </c>
      <c r="H31" s="94">
        <f>F31</f>
        <v>6.5</v>
      </c>
      <c r="I31" s="95"/>
    </row>
    <row r="32" spans="1:11">
      <c r="B32" s="158" t="s">
        <v>94</v>
      </c>
      <c r="C32" s="158"/>
      <c r="D32" s="158"/>
      <c r="E32" s="21"/>
      <c r="F32" s="106">
        <v>1.5</v>
      </c>
      <c r="G32" s="89" t="s">
        <v>95</v>
      </c>
      <c r="H32" s="107">
        <v>2.27</v>
      </c>
      <c r="I32" s="95"/>
    </row>
    <row r="33" spans="1:11">
      <c r="B33" s="7" t="s">
        <v>109</v>
      </c>
      <c r="E33" s="21"/>
      <c r="F33" s="93">
        <v>0</v>
      </c>
      <c r="G33" s="89" t="s">
        <v>146</v>
      </c>
      <c r="H33" s="94">
        <f>F33</f>
        <v>0</v>
      </c>
      <c r="I33" s="95"/>
    </row>
    <row r="34" spans="1:11">
      <c r="B34" s="7" t="s">
        <v>110</v>
      </c>
      <c r="E34" s="21"/>
      <c r="F34" s="93">
        <v>34.1</v>
      </c>
      <c r="G34" s="21" t="s">
        <v>146</v>
      </c>
      <c r="H34" s="94">
        <f>F34</f>
        <v>34.1</v>
      </c>
      <c r="I34" s="95"/>
    </row>
    <row r="35" spans="1:11">
      <c r="A35" s="11"/>
      <c r="B35" s="7" t="s">
        <v>111</v>
      </c>
      <c r="C35" s="11"/>
      <c r="D35" s="21"/>
      <c r="E35" s="21"/>
      <c r="F35" s="108">
        <v>0</v>
      </c>
      <c r="G35" s="89" t="s">
        <v>146</v>
      </c>
      <c r="H35" s="109">
        <f>F35</f>
        <v>0</v>
      </c>
      <c r="I35" s="95"/>
    </row>
    <row r="36" spans="1:11">
      <c r="B36" s="66" t="s">
        <v>99</v>
      </c>
      <c r="C36" s="67"/>
      <c r="D36" s="68"/>
      <c r="E36" s="68"/>
      <c r="F36" s="68"/>
      <c r="G36" s="68"/>
      <c r="H36" s="96">
        <f>SUM(H26:H35)</f>
        <v>51.042000000000002</v>
      </c>
      <c r="I36" s="95"/>
      <c r="K36" s="69"/>
    </row>
    <row r="37" spans="1:11">
      <c r="A37" s="14" t="s">
        <v>112</v>
      </c>
      <c r="B37" s="14"/>
      <c r="C37" s="14"/>
      <c r="D37" s="14"/>
      <c r="E37" s="14"/>
      <c r="F37" s="14"/>
      <c r="G37" s="14"/>
      <c r="H37" s="14"/>
      <c r="I37" s="97"/>
      <c r="J37" s="34"/>
      <c r="K37" s="69"/>
    </row>
    <row r="38" spans="1:11">
      <c r="A38" s="70" t="s">
        <v>49</v>
      </c>
      <c r="B38" s="71"/>
      <c r="C38" s="71"/>
      <c r="D38" s="71"/>
      <c r="E38" s="71"/>
      <c r="F38" s="71"/>
      <c r="G38" s="71"/>
      <c r="H38" s="71"/>
      <c r="I38" s="110"/>
      <c r="J38" s="73"/>
      <c r="K38" s="69"/>
    </row>
    <row r="39" spans="1:11">
      <c r="B39" s="7" t="s">
        <v>102</v>
      </c>
      <c r="D39" s="111">
        <v>0.52</v>
      </c>
      <c r="E39" s="7" t="s">
        <v>103</v>
      </c>
      <c r="G39" s="112"/>
      <c r="H39" s="113">
        <f>D39*H18</f>
        <v>118.18181818181817</v>
      </c>
      <c r="I39" s="95"/>
      <c r="K39" s="69"/>
    </row>
    <row r="40" spans="1:11">
      <c r="B40" s="7" t="s">
        <v>74</v>
      </c>
      <c r="C40" s="11"/>
      <c r="D40" s="11"/>
      <c r="E40" s="11"/>
      <c r="F40" s="11"/>
      <c r="G40" s="11"/>
      <c r="H40" s="113">
        <f>(H23+H45+H36)/H19</f>
        <v>0.78268848484848486</v>
      </c>
      <c r="I40" s="95"/>
      <c r="K40" s="69"/>
    </row>
    <row r="41" spans="1:11">
      <c r="A41" s="14" t="s">
        <v>229</v>
      </c>
      <c r="B41" s="14"/>
      <c r="C41" s="14"/>
      <c r="D41" s="14"/>
      <c r="E41" s="14"/>
      <c r="F41" s="14"/>
      <c r="G41" s="14"/>
      <c r="H41" s="14"/>
      <c r="I41" s="97"/>
      <c r="J41" s="34"/>
    </row>
    <row r="42" spans="1:11" s="7" customFormat="1">
      <c r="A42"/>
      <c r="B42" s="7" t="s">
        <v>230</v>
      </c>
      <c r="C42"/>
      <c r="D42"/>
      <c r="E42"/>
      <c r="F42"/>
      <c r="G42"/>
      <c r="H42" s="114">
        <f>H9</f>
        <v>1232.25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114">
        <f>H16+H23+H36</f>
        <v>1099.1329090909089</v>
      </c>
      <c r="K43" s="115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113">
        <f>H42-H43</f>
        <v>133.11709090909108</v>
      </c>
      <c r="I44" s="95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114">
        <f>H39</f>
        <v>118.18181818181817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113">
        <f>H44-H45</f>
        <v>14.935272727272903</v>
      </c>
      <c r="I46" s="95"/>
    </row>
    <row r="47" spans="1:11" s="11" customFormat="1">
      <c r="A47" s="14" t="s">
        <v>50</v>
      </c>
      <c r="B47" s="14"/>
      <c r="C47" s="14"/>
      <c r="D47" s="14"/>
      <c r="E47" s="14"/>
      <c r="F47" s="14"/>
      <c r="G47" s="14"/>
      <c r="H47" s="116"/>
      <c r="I47" s="92"/>
      <c r="J47" s="14"/>
    </row>
    <row r="48" spans="1:11" s="7" customFormat="1">
      <c r="A48"/>
      <c r="B48" s="7" t="s">
        <v>236</v>
      </c>
      <c r="D48"/>
      <c r="E48"/>
      <c r="F48"/>
      <c r="G48"/>
      <c r="H48" s="117">
        <f>(H43+H45)/(D9/100)</f>
        <v>91.87280960548884</v>
      </c>
      <c r="I48" s="91"/>
    </row>
    <row r="49" spans="1:11">
      <c r="B49" s="7" t="s">
        <v>237</v>
      </c>
      <c r="C49" s="7"/>
      <c r="H49" s="118">
        <f>(H43+H45-H35)/(D9/100)</f>
        <v>91.87280960548884</v>
      </c>
    </row>
    <row r="50" spans="1:11">
      <c r="A50" s="7"/>
      <c r="C50" s="7" t="s">
        <v>51</v>
      </c>
      <c r="F50" s="82">
        <v>650</v>
      </c>
      <c r="G50" s="7" t="s">
        <v>52</v>
      </c>
      <c r="I50" s="95"/>
    </row>
    <row r="51" spans="1:11">
      <c r="B51" s="7" t="s">
        <v>53</v>
      </c>
      <c r="H51" s="119">
        <f>(H9-H23-H36-H39-H15)/F50*100</f>
        <v>108.29773426573428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54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0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CalcPr fullCalcOnLoad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11" zoomScale="150" zoomScaleNormal="150" zoomScaleSheetLayoutView="100" zoomScalePageLayoutView="150" workbookViewId="0">
      <selection activeCell="D17" sqref="D17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24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23</v>
      </c>
      <c r="D4" s="8"/>
      <c r="E4" s="9"/>
      <c r="F4" s="10"/>
      <c r="G4" s="7" t="s">
        <v>22</v>
      </c>
    </row>
    <row r="5" spans="1:10" s="11" customFormat="1">
      <c r="C5" s="12" t="s">
        <v>21</v>
      </c>
    </row>
    <row r="6" spans="1:10" s="11" customFormat="1" ht="5" customHeight="1">
      <c r="C6" s="13"/>
    </row>
    <row r="7" spans="1:10" s="7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7" t="s">
        <v>178</v>
      </c>
      <c r="C9"/>
      <c r="D9" s="20">
        <v>1400</v>
      </c>
      <c r="E9" s="21" t="s">
        <v>134</v>
      </c>
      <c r="F9" s="22">
        <v>100</v>
      </c>
      <c r="G9" s="23" t="s">
        <v>135</v>
      </c>
      <c r="H9" s="24">
        <f>D9*(F9/100)</f>
        <v>1400</v>
      </c>
    </row>
    <row r="10" spans="1:10" s="7" customFormat="1" ht="5" customHeight="1">
      <c r="A10"/>
      <c r="B10"/>
      <c r="C10"/>
      <c r="F10" s="7" t="s">
        <v>179</v>
      </c>
      <c r="H10" s="25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26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180</v>
      </c>
      <c r="C13"/>
      <c r="D13" s="7"/>
      <c r="E13" s="7"/>
      <c r="F13" s="7"/>
      <c r="G13" s="7"/>
      <c r="H13" s="7"/>
    </row>
    <row r="14" spans="1:10">
      <c r="B14" s="7" t="s">
        <v>181</v>
      </c>
      <c r="C14" s="7"/>
      <c r="D14" s="29">
        <v>800</v>
      </c>
      <c r="E14" s="21" t="s">
        <v>134</v>
      </c>
      <c r="F14" s="30">
        <v>105</v>
      </c>
      <c r="G14" s="23" t="s">
        <v>135</v>
      </c>
      <c r="H14" s="31">
        <f>D14*(F14/100)</f>
        <v>840</v>
      </c>
      <c r="I14" s="32"/>
    </row>
    <row r="15" spans="1:10">
      <c r="A15" s="11"/>
      <c r="B15" s="7" t="s">
        <v>145</v>
      </c>
      <c r="C15" s="7"/>
      <c r="D15" s="21"/>
      <c r="E15" s="21"/>
      <c r="F15" s="30">
        <v>1</v>
      </c>
      <c r="G15" s="21" t="s">
        <v>146</v>
      </c>
      <c r="H15" s="31">
        <f>F15</f>
        <v>1</v>
      </c>
      <c r="I15" s="32"/>
    </row>
    <row r="16" spans="1:10">
      <c r="B16" s="7" t="s">
        <v>26</v>
      </c>
      <c r="C16" s="7"/>
      <c r="D16" s="21"/>
      <c r="E16" s="21"/>
      <c r="F16" s="21"/>
      <c r="G16" s="21"/>
      <c r="H16" s="33">
        <f>SUM(H14:H15)</f>
        <v>841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35"/>
      <c r="J17" s="34"/>
    </row>
    <row r="18" spans="1:11" ht="13" customHeight="1">
      <c r="B18" s="7" t="s">
        <v>55</v>
      </c>
      <c r="C18" s="36"/>
      <c r="D18" s="37">
        <v>3.5</v>
      </c>
      <c r="E18" s="21" t="s">
        <v>150</v>
      </c>
      <c r="F18" s="7" t="s">
        <v>151</v>
      </c>
      <c r="H18" s="38">
        <f>H19/D18</f>
        <v>171.42857142857142</v>
      </c>
      <c r="J18" s="21" t="s">
        <v>45</v>
      </c>
    </row>
    <row r="19" spans="1:11" ht="13" customHeight="1">
      <c r="B19" s="4" t="s">
        <v>46</v>
      </c>
      <c r="C19" s="39"/>
      <c r="D19" s="40">
        <v>5.8</v>
      </c>
      <c r="E19" s="41" t="s">
        <v>47</v>
      </c>
      <c r="F19" s="7" t="s">
        <v>171</v>
      </c>
      <c r="G19" s="42"/>
      <c r="H19" s="43">
        <f>D9-D14</f>
        <v>600</v>
      </c>
      <c r="J19" s="21" t="s">
        <v>156</v>
      </c>
    </row>
    <row r="20" spans="1:11" ht="13" customHeight="1">
      <c r="A20" s="44" t="s">
        <v>157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158</v>
      </c>
      <c r="C21" s="49"/>
      <c r="H21" s="50"/>
    </row>
    <row r="22" spans="1:11">
      <c r="B22" s="4" t="s">
        <v>159</v>
      </c>
      <c r="C22" s="4"/>
      <c r="D22" s="51"/>
      <c r="F22" s="51"/>
      <c r="G22" s="51"/>
      <c r="H22" s="52">
        <v>1.81</v>
      </c>
      <c r="I22" s="32"/>
    </row>
    <row r="23" spans="1:11">
      <c r="B23" s="4" t="s">
        <v>160</v>
      </c>
      <c r="D23" s="4"/>
      <c r="E23" s="51"/>
      <c r="G23" s="4"/>
      <c r="H23" s="53">
        <f>H22*H18</f>
        <v>310.28571428571428</v>
      </c>
      <c r="I23" s="32"/>
    </row>
    <row r="24" spans="1:11">
      <c r="B24" s="4" t="s">
        <v>161</v>
      </c>
      <c r="C24" s="51"/>
      <c r="D24" s="51"/>
      <c r="E24" s="51"/>
      <c r="F24" s="51"/>
      <c r="G24" s="51"/>
      <c r="H24" s="54">
        <f>H23/H19</f>
        <v>0.51714285714285713</v>
      </c>
      <c r="I24" s="32"/>
    </row>
    <row r="25" spans="1:11" s="11" customFormat="1">
      <c r="A25" s="14" t="s">
        <v>34</v>
      </c>
      <c r="B25" s="34"/>
      <c r="C25" s="34"/>
      <c r="D25" s="34"/>
      <c r="E25" s="34"/>
      <c r="F25" s="45"/>
      <c r="G25" s="45"/>
      <c r="H25" s="45"/>
      <c r="I25" s="55"/>
      <c r="J25" s="45"/>
      <c r="K25" s="56"/>
    </row>
    <row r="26" spans="1:11" s="11" customFormat="1">
      <c r="A26"/>
      <c r="B26" s="7" t="s">
        <v>35</v>
      </c>
      <c r="C26"/>
      <c r="D26" s="29">
        <v>1</v>
      </c>
      <c r="E26" s="21" t="s">
        <v>84</v>
      </c>
      <c r="F26" s="57"/>
      <c r="G26" s="23"/>
      <c r="H26" s="31">
        <f>H16*(D26/100)</f>
        <v>8.41</v>
      </c>
      <c r="I26" s="58"/>
      <c r="K26" s="56"/>
    </row>
    <row r="27" spans="1:11">
      <c r="B27" s="7" t="s">
        <v>85</v>
      </c>
      <c r="D27" s="59">
        <f>H16</f>
        <v>841</v>
      </c>
      <c r="E27" s="21" t="s">
        <v>86</v>
      </c>
      <c r="F27" s="29">
        <v>10</v>
      </c>
      <c r="G27" s="23" t="s">
        <v>87</v>
      </c>
      <c r="H27" s="31">
        <f>D27*(F27/100)*(H$18/365)</f>
        <v>39.499021526418787</v>
      </c>
      <c r="I27" s="60" t="s">
        <v>36</v>
      </c>
    </row>
    <row r="28" spans="1:11">
      <c r="B28" s="7" t="s">
        <v>89</v>
      </c>
      <c r="D28" s="59">
        <f>0.5*H23</f>
        <v>155.14285714285714</v>
      </c>
      <c r="E28" s="21" t="s">
        <v>86</v>
      </c>
      <c r="F28" s="29">
        <v>10</v>
      </c>
      <c r="G28" s="23" t="s">
        <v>87</v>
      </c>
      <c r="H28" s="31">
        <f>(D28)*(F28/100)*(H$18/365)</f>
        <v>7.286552977355325</v>
      </c>
      <c r="I28" s="60" t="s">
        <v>36</v>
      </c>
    </row>
    <row r="29" spans="1:11">
      <c r="B29" s="7" t="s">
        <v>20</v>
      </c>
      <c r="D29" s="61">
        <v>400</v>
      </c>
      <c r="E29" s="21" t="s">
        <v>134</v>
      </c>
      <c r="F29" s="30">
        <v>58</v>
      </c>
      <c r="G29" s="23" t="s">
        <v>91</v>
      </c>
      <c r="H29" s="31">
        <f>D29*(F29/2000)</f>
        <v>11.600000000000001</v>
      </c>
      <c r="I29" s="32"/>
    </row>
    <row r="30" spans="1:11">
      <c r="B30" s="7" t="s">
        <v>172</v>
      </c>
      <c r="D30" s="21"/>
      <c r="E30" s="21"/>
      <c r="F30" s="30">
        <v>0</v>
      </c>
      <c r="G30" s="23" t="s">
        <v>146</v>
      </c>
      <c r="H30" s="31">
        <f>F30</f>
        <v>0</v>
      </c>
      <c r="J30" s="28"/>
    </row>
    <row r="31" spans="1:11">
      <c r="B31" s="7" t="s">
        <v>113</v>
      </c>
      <c r="D31" s="21"/>
      <c r="E31" s="21"/>
      <c r="F31" s="30">
        <v>14</v>
      </c>
      <c r="G31" s="23" t="s">
        <v>146</v>
      </c>
      <c r="H31" s="31">
        <f>F31</f>
        <v>14</v>
      </c>
      <c r="I31" s="32"/>
    </row>
    <row r="32" spans="1:11">
      <c r="B32" s="158" t="s">
        <v>94</v>
      </c>
      <c r="C32" s="158"/>
      <c r="D32" s="158"/>
      <c r="E32" s="21"/>
      <c r="F32" s="62">
        <v>2.27</v>
      </c>
      <c r="G32" s="23" t="s">
        <v>95</v>
      </c>
      <c r="H32" s="63">
        <v>2.27</v>
      </c>
      <c r="I32" s="32"/>
    </row>
    <row r="33" spans="1:11">
      <c r="B33" s="7" t="s">
        <v>114</v>
      </c>
      <c r="E33" s="21"/>
      <c r="F33" s="30">
        <v>0</v>
      </c>
      <c r="G33" s="23" t="s">
        <v>146</v>
      </c>
      <c r="H33" s="31">
        <f>F33</f>
        <v>0</v>
      </c>
      <c r="I33" s="32"/>
    </row>
    <row r="34" spans="1:11">
      <c r="B34" s="7" t="s">
        <v>72</v>
      </c>
      <c r="E34" s="21"/>
      <c r="F34" s="30">
        <v>5</v>
      </c>
      <c r="G34" s="21" t="s">
        <v>146</v>
      </c>
      <c r="H34" s="31">
        <f>F34</f>
        <v>5</v>
      </c>
      <c r="I34" s="32"/>
    </row>
    <row r="35" spans="1:11">
      <c r="A35" s="11"/>
      <c r="B35" s="7" t="s">
        <v>73</v>
      </c>
      <c r="C35" s="11"/>
      <c r="D35" s="21"/>
      <c r="E35" s="21"/>
      <c r="F35" s="64">
        <v>10</v>
      </c>
      <c r="G35" s="23" t="s">
        <v>146</v>
      </c>
      <c r="H35" s="65">
        <f>F35</f>
        <v>10</v>
      </c>
      <c r="I35" s="32"/>
    </row>
    <row r="36" spans="1:11">
      <c r="B36" s="66" t="s">
        <v>99</v>
      </c>
      <c r="C36" s="67"/>
      <c r="D36" s="68"/>
      <c r="E36" s="68"/>
      <c r="F36" s="68"/>
      <c r="G36" s="68"/>
      <c r="H36" s="33">
        <f>SUM(H26:H35)</f>
        <v>98.065574503774101</v>
      </c>
      <c r="I36" s="32"/>
      <c r="K36" s="69"/>
    </row>
    <row r="37" spans="1:11">
      <c r="A37" s="14" t="s">
        <v>7</v>
      </c>
      <c r="B37" s="14"/>
      <c r="C37" s="14"/>
      <c r="D37" s="14"/>
      <c r="E37" s="14"/>
      <c r="F37" s="14"/>
      <c r="G37" s="14"/>
      <c r="H37" s="14"/>
      <c r="I37" s="35"/>
      <c r="J37" s="34"/>
      <c r="K37" s="69"/>
    </row>
    <row r="38" spans="1:11">
      <c r="A38" s="70" t="s">
        <v>6</v>
      </c>
      <c r="B38" s="71"/>
      <c r="C38" s="71"/>
      <c r="D38" s="71"/>
      <c r="E38" s="71"/>
      <c r="F38" s="71"/>
      <c r="G38" s="71"/>
      <c r="H38" s="71"/>
      <c r="I38" s="72"/>
      <c r="J38" s="73"/>
      <c r="K38" s="69"/>
    </row>
    <row r="39" spans="1:11">
      <c r="B39" s="7" t="s">
        <v>102</v>
      </c>
      <c r="D39" s="74">
        <v>0.45</v>
      </c>
      <c r="E39" s="7" t="s">
        <v>103</v>
      </c>
      <c r="G39" s="75"/>
      <c r="H39" s="76">
        <f>D39*H18</f>
        <v>77.142857142857139</v>
      </c>
      <c r="I39" s="32"/>
      <c r="K39" s="69"/>
    </row>
    <row r="40" spans="1:11">
      <c r="B40" s="7" t="s">
        <v>74</v>
      </c>
      <c r="C40" s="11"/>
      <c r="D40" s="11"/>
      <c r="E40" s="11"/>
      <c r="F40" s="11"/>
      <c r="G40" s="11"/>
      <c r="H40" s="76">
        <f>(H23+H45+H36)/H19</f>
        <v>0.80915690988724254</v>
      </c>
      <c r="I40" s="32"/>
      <c r="K40" s="69"/>
    </row>
    <row r="41" spans="1:11">
      <c r="A41" s="14" t="s">
        <v>229</v>
      </c>
      <c r="B41" s="14"/>
      <c r="C41" s="14"/>
      <c r="D41" s="14"/>
      <c r="E41" s="14"/>
      <c r="F41" s="14"/>
      <c r="G41" s="14"/>
      <c r="H41" s="14"/>
      <c r="I41" s="35"/>
      <c r="J41" s="34"/>
    </row>
    <row r="42" spans="1:11" s="7" customFormat="1">
      <c r="A42"/>
      <c r="B42" s="7" t="s">
        <v>230</v>
      </c>
      <c r="C42"/>
      <c r="D42"/>
      <c r="E42"/>
      <c r="F42"/>
      <c r="G42"/>
      <c r="H42" s="77">
        <f>H9</f>
        <v>1400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77">
        <f>H16+H23+H36</f>
        <v>1249.3512887894883</v>
      </c>
      <c r="K43" s="78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76">
        <f>H42-H43</f>
        <v>150.64871121051169</v>
      </c>
      <c r="I44" s="32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77">
        <f>H39</f>
        <v>77.142857142857139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76">
        <f>H44-H45</f>
        <v>73.505854067654553</v>
      </c>
      <c r="I46" s="32"/>
    </row>
    <row r="47" spans="1:11" s="11" customFormat="1">
      <c r="A47" s="14" t="s">
        <v>235</v>
      </c>
      <c r="B47" s="14"/>
      <c r="C47" s="14"/>
      <c r="D47" s="14"/>
      <c r="E47" s="14"/>
      <c r="F47" s="14"/>
      <c r="G47" s="14"/>
      <c r="H47" s="79"/>
      <c r="I47" s="26"/>
      <c r="J47" s="14"/>
    </row>
    <row r="48" spans="1:11" s="7" customFormat="1">
      <c r="A48"/>
      <c r="B48" s="7" t="s">
        <v>236</v>
      </c>
      <c r="D48"/>
      <c r="E48"/>
      <c r="F48"/>
      <c r="G48"/>
      <c r="H48" s="80">
        <f>(H43+H45)/(D9/100)</f>
        <v>94.749581852310385</v>
      </c>
      <c r="I48" s="25"/>
    </row>
    <row r="49" spans="1:11">
      <c r="B49" s="7" t="s">
        <v>237</v>
      </c>
      <c r="C49" s="7"/>
      <c r="H49" s="81">
        <f>(H43+H45-H35)/(D9/100)</f>
        <v>94.035296138024677</v>
      </c>
    </row>
    <row r="50" spans="1:11">
      <c r="A50" s="7"/>
      <c r="C50" s="7" t="s">
        <v>238</v>
      </c>
      <c r="F50" s="82">
        <v>800</v>
      </c>
      <c r="G50" s="7" t="s">
        <v>156</v>
      </c>
      <c r="I50" s="32"/>
    </row>
    <row r="51" spans="1:11">
      <c r="B51" s="7" t="s">
        <v>118</v>
      </c>
      <c r="H51" s="83">
        <f>(H9-H23-H36-H39-H15)/F50*100</f>
        <v>114.18823175845682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19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18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CalcPr fullCalcOnLoad="1"/>
  <sheetProtection password="CA51" sheet="1" objects="1" scenarios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6"/>
  <sheetViews>
    <sheetView showGridLines="0" topLeftCell="A13" zoomScale="150" zoomScaleNormal="150" zoomScaleSheetLayoutView="100" zoomScalePageLayoutView="150" workbookViewId="0">
      <selection activeCell="K39" sqref="K39"/>
    </sheetView>
  </sheetViews>
  <sheetFormatPr baseColWidth="10" defaultColWidth="6.6640625" defaultRowHeight="12"/>
  <cols>
    <col min="1" max="1" width="2.6640625" customWidth="1"/>
    <col min="2" max="2" width="8.83203125" customWidth="1"/>
    <col min="3" max="3" width="15.5" customWidth="1"/>
    <col min="4" max="4" width="12.1640625" customWidth="1"/>
    <col min="5" max="5" width="5.6640625" customWidth="1"/>
    <col min="6" max="6" width="8.6640625" customWidth="1"/>
    <col min="7" max="7" width="9.1640625" customWidth="1"/>
    <col min="8" max="8" width="10" customWidth="1"/>
    <col min="9" max="9" width="1.6640625" customWidth="1"/>
    <col min="10" max="10" width="4.6640625" customWidth="1"/>
    <col min="11" max="11" width="10.1640625" customWidth="1"/>
  </cols>
  <sheetData>
    <row r="1" spans="1:10" ht="27" customHeight="1">
      <c r="A1" s="155" t="s">
        <v>122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" customFormat="1" ht="16" thickBot="1">
      <c r="A2" s="1" t="s">
        <v>123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6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11" customFormat="1">
      <c r="A4"/>
      <c r="B4" s="6"/>
      <c r="C4" s="7" t="s">
        <v>124</v>
      </c>
      <c r="D4" s="8"/>
      <c r="E4" s="9"/>
      <c r="F4" s="10"/>
      <c r="G4" s="7" t="s">
        <v>125</v>
      </c>
    </row>
    <row r="5" spans="1:10" s="11" customFormat="1">
      <c r="C5" s="12" t="s">
        <v>174</v>
      </c>
    </row>
    <row r="6" spans="1:10" s="11" customFormat="1" ht="5" customHeight="1">
      <c r="C6" s="13"/>
    </row>
    <row r="7" spans="1:10" s="7" customFormat="1">
      <c r="A7" s="157" t="s">
        <v>175</v>
      </c>
      <c r="B7" s="157"/>
      <c r="C7" s="14"/>
      <c r="D7" s="14"/>
      <c r="E7" s="14"/>
      <c r="F7" s="14"/>
      <c r="G7" s="14"/>
      <c r="H7" s="14"/>
      <c r="I7" s="14"/>
      <c r="J7" s="14"/>
    </row>
    <row r="8" spans="1:10" s="11" customFormat="1" ht="24">
      <c r="A8" s="15"/>
      <c r="B8" s="16"/>
      <c r="C8" s="16"/>
      <c r="D8" s="17" t="s">
        <v>176</v>
      </c>
      <c r="E8" s="18" t="s">
        <v>129</v>
      </c>
      <c r="F8" s="18" t="s">
        <v>130</v>
      </c>
      <c r="G8" s="18" t="s">
        <v>131</v>
      </c>
      <c r="H8" s="18" t="s">
        <v>177</v>
      </c>
      <c r="I8" s="19"/>
      <c r="J8" s="19"/>
    </row>
    <row r="9" spans="1:10" s="11" customFormat="1">
      <c r="A9" s="7" t="s">
        <v>178</v>
      </c>
      <c r="C9"/>
      <c r="D9" s="20">
        <v>700</v>
      </c>
      <c r="E9" s="21" t="s">
        <v>134</v>
      </c>
      <c r="F9" s="22">
        <v>105</v>
      </c>
      <c r="G9" s="23" t="s">
        <v>135</v>
      </c>
      <c r="H9" s="24">
        <f>D9*(F9/100)</f>
        <v>735</v>
      </c>
    </row>
    <row r="10" spans="1:10" s="7" customFormat="1" ht="5" customHeight="1">
      <c r="A10"/>
      <c r="B10"/>
      <c r="C10"/>
      <c r="F10" s="7" t="s">
        <v>179</v>
      </c>
      <c r="H10" s="25"/>
    </row>
    <row r="11" spans="1:10" s="7" customFormat="1">
      <c r="A11" s="14" t="s">
        <v>137</v>
      </c>
      <c r="B11" s="14"/>
      <c r="C11" s="14"/>
      <c r="D11" s="14"/>
      <c r="E11" s="14"/>
      <c r="F11" s="14"/>
      <c r="G11" s="14"/>
      <c r="H11" s="26"/>
      <c r="I11" s="14"/>
      <c r="J11" s="14"/>
    </row>
    <row r="12" spans="1:10" s="7" customFormat="1">
      <c r="A12" s="15"/>
      <c r="B12" s="16"/>
      <c r="C12" s="16"/>
      <c r="D12" s="18" t="s">
        <v>138</v>
      </c>
      <c r="E12" s="18" t="s">
        <v>139</v>
      </c>
      <c r="F12" s="18" t="s">
        <v>140</v>
      </c>
      <c r="G12" s="18" t="s">
        <v>141</v>
      </c>
      <c r="H12" s="18" t="s">
        <v>142</v>
      </c>
      <c r="I12" s="27"/>
      <c r="J12" s="27"/>
    </row>
    <row r="13" spans="1:10" s="28" customFormat="1">
      <c r="A13" s="7" t="s">
        <v>180</v>
      </c>
      <c r="C13"/>
      <c r="D13" s="7"/>
      <c r="E13" s="7"/>
      <c r="F13" s="7"/>
      <c r="G13" s="7"/>
      <c r="H13" s="7"/>
    </row>
    <row r="14" spans="1:10">
      <c r="B14" s="7" t="s">
        <v>181</v>
      </c>
      <c r="C14" s="7"/>
      <c r="D14" s="29">
        <v>400</v>
      </c>
      <c r="E14" s="21" t="s">
        <v>134</v>
      </c>
      <c r="F14" s="30">
        <v>115</v>
      </c>
      <c r="G14" s="23" t="s">
        <v>135</v>
      </c>
      <c r="H14" s="31">
        <f>D14*(F14/100)</f>
        <v>459.99999999999994</v>
      </c>
      <c r="I14" s="32"/>
    </row>
    <row r="15" spans="1:10">
      <c r="A15" s="11"/>
      <c r="B15" s="7" t="s">
        <v>145</v>
      </c>
      <c r="C15" s="7"/>
      <c r="D15" s="21"/>
      <c r="E15" s="21"/>
      <c r="F15" s="30">
        <v>1</v>
      </c>
      <c r="G15" s="21" t="s">
        <v>146</v>
      </c>
      <c r="H15" s="31">
        <f>F15</f>
        <v>1</v>
      </c>
      <c r="I15" s="32"/>
    </row>
    <row r="16" spans="1:10">
      <c r="B16" s="7" t="s">
        <v>26</v>
      </c>
      <c r="C16" s="7"/>
      <c r="D16" s="21"/>
      <c r="E16" s="21"/>
      <c r="F16" s="21"/>
      <c r="G16" s="21"/>
      <c r="H16" s="33">
        <f>SUM(H14:H15)</f>
        <v>460.99999999999994</v>
      </c>
    </row>
    <row r="17" spans="1:11" ht="13" customHeight="1">
      <c r="A17" s="14" t="s">
        <v>182</v>
      </c>
      <c r="B17" s="34"/>
      <c r="C17" s="34"/>
      <c r="D17" s="34"/>
      <c r="E17" s="34"/>
      <c r="F17" s="34"/>
      <c r="G17" s="34"/>
      <c r="H17" s="34"/>
      <c r="I17" s="35"/>
      <c r="J17" s="34"/>
    </row>
    <row r="18" spans="1:11" ht="13" customHeight="1">
      <c r="B18" s="7" t="s">
        <v>55</v>
      </c>
      <c r="C18" s="36"/>
      <c r="D18" s="37">
        <v>2.5</v>
      </c>
      <c r="E18" s="21" t="s">
        <v>150</v>
      </c>
      <c r="F18" s="7" t="s">
        <v>151</v>
      </c>
      <c r="H18" s="38">
        <f>H19/D18</f>
        <v>120</v>
      </c>
      <c r="J18" s="21" t="s">
        <v>45</v>
      </c>
    </row>
    <row r="19" spans="1:11" ht="13" customHeight="1">
      <c r="B19" s="4" t="s">
        <v>46</v>
      </c>
      <c r="C19" s="39"/>
      <c r="D19" s="40">
        <v>6.8</v>
      </c>
      <c r="E19" s="41" t="s">
        <v>47</v>
      </c>
      <c r="F19" s="7" t="s">
        <v>171</v>
      </c>
      <c r="G19" s="42"/>
      <c r="H19" s="43">
        <f>D9-D14</f>
        <v>300</v>
      </c>
      <c r="J19" s="21" t="s">
        <v>156</v>
      </c>
    </row>
    <row r="20" spans="1:11" ht="13" customHeight="1">
      <c r="A20" s="44" t="s">
        <v>157</v>
      </c>
      <c r="B20" s="34"/>
      <c r="C20" s="34"/>
      <c r="D20" s="34"/>
      <c r="E20" s="34"/>
      <c r="F20" s="44"/>
      <c r="G20" s="45"/>
      <c r="H20" s="46"/>
      <c r="I20" s="45"/>
      <c r="J20" s="47"/>
    </row>
    <row r="21" spans="1:11">
      <c r="A21" s="48" t="s">
        <v>158</v>
      </c>
      <c r="C21" s="49"/>
      <c r="H21" s="50"/>
    </row>
    <row r="22" spans="1:11">
      <c r="B22" s="4" t="s">
        <v>159</v>
      </c>
      <c r="C22" s="4"/>
      <c r="D22" s="51"/>
      <c r="F22" s="51"/>
      <c r="G22" s="51"/>
      <c r="H22" s="52">
        <v>1.1399999999999999</v>
      </c>
      <c r="I22" s="32"/>
    </row>
    <row r="23" spans="1:11">
      <c r="B23" s="4" t="s">
        <v>160</v>
      </c>
      <c r="D23" s="4"/>
      <c r="E23" s="51"/>
      <c r="G23" s="4"/>
      <c r="H23" s="53">
        <f>H22*H18</f>
        <v>136.79999999999998</v>
      </c>
      <c r="I23" s="32"/>
    </row>
    <row r="24" spans="1:11">
      <c r="B24" s="4" t="s">
        <v>161</v>
      </c>
      <c r="C24" s="51"/>
      <c r="D24" s="51"/>
      <c r="E24" s="51"/>
      <c r="F24" s="51"/>
      <c r="G24" s="51"/>
      <c r="H24" s="54">
        <f>H23/H19</f>
        <v>0.45599999999999996</v>
      </c>
      <c r="I24" s="32"/>
    </row>
    <row r="25" spans="1:11" s="11" customFormat="1">
      <c r="A25" s="14" t="s">
        <v>34</v>
      </c>
      <c r="B25" s="34"/>
      <c r="C25" s="34"/>
      <c r="D25" s="34"/>
      <c r="E25" s="34"/>
      <c r="F25" s="45"/>
      <c r="G25" s="45"/>
      <c r="H25" s="45"/>
      <c r="I25" s="55"/>
      <c r="J25" s="45"/>
      <c r="K25" s="56"/>
    </row>
    <row r="26" spans="1:11" s="11" customFormat="1">
      <c r="A26"/>
      <c r="B26" s="7" t="s">
        <v>35</v>
      </c>
      <c r="C26"/>
      <c r="D26" s="29">
        <v>1.5</v>
      </c>
      <c r="E26" s="21" t="s">
        <v>84</v>
      </c>
      <c r="F26" s="57"/>
      <c r="G26" s="23"/>
      <c r="H26" s="31">
        <f>H16*(D26/100)</f>
        <v>6.9149999999999991</v>
      </c>
      <c r="I26" s="58"/>
      <c r="K26" s="56"/>
    </row>
    <row r="27" spans="1:11">
      <c r="B27" s="7" t="s">
        <v>85</v>
      </c>
      <c r="D27" s="59">
        <f>H16</f>
        <v>460.99999999999994</v>
      </c>
      <c r="E27" s="21" t="s">
        <v>86</v>
      </c>
      <c r="F27" s="29">
        <v>10</v>
      </c>
      <c r="G27" s="23" t="s">
        <v>87</v>
      </c>
      <c r="H27" s="31">
        <f>D27*(F27/100)*(H$18/365)</f>
        <v>15.156164383561642</v>
      </c>
      <c r="I27" s="60" t="s">
        <v>36</v>
      </c>
    </row>
    <row r="28" spans="1:11">
      <c r="B28" s="7" t="s">
        <v>89</v>
      </c>
      <c r="D28" s="59">
        <f>0.5*H23</f>
        <v>68.399999999999991</v>
      </c>
      <c r="E28" s="21" t="s">
        <v>86</v>
      </c>
      <c r="F28" s="29">
        <v>10</v>
      </c>
      <c r="G28" s="23" t="s">
        <v>87</v>
      </c>
      <c r="H28" s="31">
        <f>(D28)*(F28/100)*(H$18/365)</f>
        <v>2.2487671232876711</v>
      </c>
      <c r="I28" s="60" t="s">
        <v>67</v>
      </c>
    </row>
    <row r="29" spans="1:11">
      <c r="B29" s="7" t="s">
        <v>68</v>
      </c>
      <c r="D29" s="61">
        <v>400</v>
      </c>
      <c r="E29" s="21" t="s">
        <v>134</v>
      </c>
      <c r="F29" s="30">
        <v>58</v>
      </c>
      <c r="G29" s="23" t="s">
        <v>91</v>
      </c>
      <c r="H29" s="31">
        <f>D29*(F29/2000)</f>
        <v>11.600000000000001</v>
      </c>
      <c r="I29" s="32"/>
    </row>
    <row r="30" spans="1:11">
      <c r="B30" s="7" t="s">
        <v>172</v>
      </c>
      <c r="D30" s="21"/>
      <c r="E30" s="21"/>
      <c r="F30" s="30">
        <v>0</v>
      </c>
      <c r="G30" s="23" t="s">
        <v>146</v>
      </c>
      <c r="H30" s="31">
        <f>F30</f>
        <v>0</v>
      </c>
      <c r="J30" s="28"/>
    </row>
    <row r="31" spans="1:11">
      <c r="B31" s="7" t="s">
        <v>113</v>
      </c>
      <c r="D31" s="21"/>
      <c r="E31" s="21"/>
      <c r="F31" s="30">
        <v>14</v>
      </c>
      <c r="G31" s="23" t="s">
        <v>146</v>
      </c>
      <c r="H31" s="31">
        <f>F31</f>
        <v>14</v>
      </c>
      <c r="I31" s="32"/>
    </row>
    <row r="32" spans="1:11">
      <c r="B32" s="158" t="s">
        <v>94</v>
      </c>
      <c r="C32" s="158"/>
      <c r="D32" s="158"/>
      <c r="E32" s="21"/>
      <c r="F32" s="62">
        <v>2.27</v>
      </c>
      <c r="G32" s="23" t="s">
        <v>95</v>
      </c>
      <c r="H32" s="63">
        <v>2.27</v>
      </c>
      <c r="I32" s="32"/>
    </row>
    <row r="33" spans="1:11">
      <c r="B33" s="7" t="s">
        <v>114</v>
      </c>
      <c r="E33" s="21"/>
      <c r="F33" s="30">
        <v>0</v>
      </c>
      <c r="G33" s="23" t="s">
        <v>146</v>
      </c>
      <c r="H33" s="31">
        <f>F33</f>
        <v>0</v>
      </c>
      <c r="I33" s="32"/>
    </row>
    <row r="34" spans="1:11">
      <c r="B34" s="7" t="s">
        <v>115</v>
      </c>
      <c r="E34" s="21"/>
      <c r="F34" s="30">
        <v>3.5</v>
      </c>
      <c r="G34" s="21" t="s">
        <v>146</v>
      </c>
      <c r="H34" s="31">
        <f>F34</f>
        <v>3.5</v>
      </c>
      <c r="I34" s="32"/>
    </row>
    <row r="35" spans="1:11">
      <c r="A35" s="11"/>
      <c r="B35" s="7" t="s">
        <v>73</v>
      </c>
      <c r="C35" s="11"/>
      <c r="D35" s="21"/>
      <c r="E35" s="21"/>
      <c r="F35" s="64">
        <v>9</v>
      </c>
      <c r="G35" s="23" t="s">
        <v>146</v>
      </c>
      <c r="H35" s="65">
        <f>F35</f>
        <v>9</v>
      </c>
      <c r="I35" s="32"/>
    </row>
    <row r="36" spans="1:11">
      <c r="B36" s="66" t="s">
        <v>99</v>
      </c>
      <c r="C36" s="67"/>
      <c r="D36" s="68"/>
      <c r="E36" s="68"/>
      <c r="F36" s="68"/>
      <c r="G36" s="68"/>
      <c r="H36" s="33">
        <f>SUM(H26:H35)</f>
        <v>64.689931506849319</v>
      </c>
      <c r="I36" s="32"/>
      <c r="K36" s="69"/>
    </row>
    <row r="37" spans="1:11">
      <c r="A37" s="14" t="s">
        <v>116</v>
      </c>
      <c r="B37" s="14"/>
      <c r="C37" s="14"/>
      <c r="D37" s="14"/>
      <c r="E37" s="14"/>
      <c r="F37" s="14"/>
      <c r="G37" s="14"/>
      <c r="H37" s="14"/>
      <c r="I37" s="35"/>
      <c r="J37" s="34"/>
      <c r="K37" s="69"/>
    </row>
    <row r="38" spans="1:11">
      <c r="A38" s="70" t="s">
        <v>101</v>
      </c>
      <c r="B38" s="71"/>
      <c r="C38" s="71"/>
      <c r="D38" s="71"/>
      <c r="E38" s="71"/>
      <c r="F38" s="71"/>
      <c r="G38" s="71"/>
      <c r="H38" s="71"/>
      <c r="I38" s="72"/>
      <c r="J38" s="73"/>
      <c r="K38" s="69"/>
    </row>
    <row r="39" spans="1:11">
      <c r="B39" s="7" t="s">
        <v>102</v>
      </c>
      <c r="D39" s="74">
        <v>0.45</v>
      </c>
      <c r="E39" s="7" t="s">
        <v>103</v>
      </c>
      <c r="G39" s="75"/>
      <c r="H39" s="76">
        <f>D39*H18</f>
        <v>54</v>
      </c>
      <c r="I39" s="32"/>
      <c r="K39" s="69"/>
    </row>
    <row r="40" spans="1:11">
      <c r="B40" s="7" t="s">
        <v>74</v>
      </c>
      <c r="C40" s="11"/>
      <c r="D40" s="11"/>
      <c r="E40" s="11"/>
      <c r="F40" s="11"/>
      <c r="G40" s="11"/>
      <c r="H40" s="76">
        <f>(H23+H45+H36)/H19</f>
        <v>0.85163310502283096</v>
      </c>
      <c r="I40" s="32"/>
      <c r="K40" s="69"/>
    </row>
    <row r="41" spans="1:11">
      <c r="A41" s="14" t="s">
        <v>229</v>
      </c>
      <c r="B41" s="14"/>
      <c r="C41" s="14"/>
      <c r="D41" s="14"/>
      <c r="E41" s="14"/>
      <c r="F41" s="14"/>
      <c r="G41" s="14"/>
      <c r="H41" s="14"/>
      <c r="I41" s="35"/>
      <c r="J41" s="34"/>
    </row>
    <row r="42" spans="1:11" s="7" customFormat="1">
      <c r="A42"/>
      <c r="B42" s="7" t="s">
        <v>230</v>
      </c>
      <c r="C42"/>
      <c r="D42"/>
      <c r="E42"/>
      <c r="F42"/>
      <c r="G42"/>
      <c r="H42" s="77">
        <f>H9</f>
        <v>735</v>
      </c>
    </row>
    <row r="43" spans="1:11">
      <c r="A43" s="11"/>
      <c r="B43" s="7" t="s">
        <v>231</v>
      </c>
      <c r="C43" s="11"/>
      <c r="D43" s="11"/>
      <c r="E43" s="11"/>
      <c r="F43" s="11"/>
      <c r="G43" s="11"/>
      <c r="H43" s="77">
        <f>H16+H23+H36</f>
        <v>662.4899315068493</v>
      </c>
      <c r="K43" s="78"/>
    </row>
    <row r="44" spans="1:11">
      <c r="A44" s="7" t="s">
        <v>232</v>
      </c>
      <c r="C44" s="7"/>
      <c r="D44" s="7"/>
      <c r="E44" s="7"/>
      <c r="F44" s="7"/>
      <c r="G44" s="7" t="s">
        <v>146</v>
      </c>
      <c r="H44" s="76">
        <f>H42-H43</f>
        <v>72.510068493150698</v>
      </c>
      <c r="I44" s="32"/>
    </row>
    <row r="45" spans="1:11" s="7" customFormat="1">
      <c r="A45" s="11"/>
      <c r="B45" s="7" t="s">
        <v>233</v>
      </c>
      <c r="C45" s="11"/>
      <c r="D45" s="11"/>
      <c r="E45" s="11"/>
      <c r="F45" s="11"/>
      <c r="G45" s="11"/>
      <c r="H45" s="77">
        <f>H39</f>
        <v>54</v>
      </c>
    </row>
    <row r="46" spans="1:11">
      <c r="A46" s="7" t="s">
        <v>234</v>
      </c>
      <c r="C46" s="7"/>
      <c r="D46" s="7"/>
      <c r="E46" s="7"/>
      <c r="F46" s="7"/>
      <c r="G46" s="7" t="s">
        <v>146</v>
      </c>
      <c r="H46" s="76">
        <f>H44-H45</f>
        <v>18.510068493150698</v>
      </c>
      <c r="I46" s="32"/>
    </row>
    <row r="47" spans="1:11" s="11" customFormat="1">
      <c r="A47" s="14" t="s">
        <v>117</v>
      </c>
      <c r="B47" s="14"/>
      <c r="C47" s="14"/>
      <c r="D47" s="14"/>
      <c r="E47" s="14"/>
      <c r="F47" s="14"/>
      <c r="G47" s="14"/>
      <c r="H47" s="79"/>
      <c r="I47" s="26"/>
      <c r="J47" s="14"/>
    </row>
    <row r="48" spans="1:11" s="7" customFormat="1">
      <c r="A48"/>
      <c r="B48" s="7" t="s">
        <v>236</v>
      </c>
      <c r="D48"/>
      <c r="E48"/>
      <c r="F48"/>
      <c r="G48"/>
      <c r="H48" s="80">
        <f>(H43+H45)/(D9/100)</f>
        <v>102.35570450097848</v>
      </c>
      <c r="I48" s="25"/>
    </row>
    <row r="49" spans="1:11">
      <c r="B49" s="7" t="s">
        <v>237</v>
      </c>
      <c r="C49" s="7"/>
      <c r="H49" s="81">
        <f>(H43+H45-H35)/(D9/100)</f>
        <v>101.06999021526418</v>
      </c>
    </row>
    <row r="50" spans="1:11">
      <c r="A50" s="7"/>
      <c r="C50" s="7" t="s">
        <v>13</v>
      </c>
      <c r="F50" s="82">
        <v>400</v>
      </c>
      <c r="G50" s="7" t="s">
        <v>14</v>
      </c>
      <c r="I50" s="32"/>
    </row>
    <row r="51" spans="1:11">
      <c r="B51" s="7" t="s">
        <v>15</v>
      </c>
      <c r="H51" s="83">
        <f>(H9-H23-H36-H39-H15)/F50*100</f>
        <v>119.62751712328767</v>
      </c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1" ht="13">
      <c r="A53" s="85" t="s">
        <v>16</v>
      </c>
      <c r="B53" s="86"/>
      <c r="C53" s="86"/>
      <c r="D53" s="86"/>
      <c r="E53" s="87" t="s">
        <v>120</v>
      </c>
      <c r="F53" s="86"/>
      <c r="G53" s="86"/>
      <c r="H53" s="86"/>
      <c r="I53" s="86"/>
      <c r="J53" s="86"/>
      <c r="K53" s="86"/>
    </row>
    <row r="54" spans="1:11" ht="9" customHeight="1">
      <c r="A54" s="85"/>
      <c r="B54" s="86"/>
      <c r="C54" s="86"/>
      <c r="D54" s="86"/>
      <c r="E54" s="87"/>
      <c r="F54" s="86"/>
      <c r="G54" s="86"/>
      <c r="H54" s="86"/>
      <c r="I54" s="86"/>
      <c r="J54" s="86"/>
      <c r="K54" s="86"/>
    </row>
    <row r="55" spans="1:11" ht="24" customHeight="1">
      <c r="A55" s="150" t="s">
        <v>121</v>
      </c>
      <c r="B55" s="151"/>
      <c r="C55" s="151"/>
      <c r="D55" s="151"/>
      <c r="E55" s="151"/>
      <c r="F55" s="151"/>
      <c r="G55" s="151"/>
      <c r="H55" s="151"/>
      <c r="I55" s="151"/>
      <c r="J55" s="152"/>
      <c r="K55" s="152"/>
    </row>
    <row r="56" spans="1:11">
      <c r="A56" s="153" t="s">
        <v>17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</sheetData>
  <sheetCalcPr fullCalcOnLoad="1"/>
  <sheetProtection password="CA51" sheet="1" objects="1" scenarios="1"/>
  <mergeCells count="5">
    <mergeCell ref="A1:J1"/>
    <mergeCell ref="A7:B7"/>
    <mergeCell ref="B32:D32"/>
    <mergeCell ref="A55:K55"/>
    <mergeCell ref="A56:K56"/>
  </mergeCells>
  <phoneticPr fontId="2" type="noConversion"/>
  <hyperlinks>
    <hyperlink ref="E53" r:id="rId1"/>
  </hyperlinks>
  <pageMargins left="0.5" right="0.5" top="0.5" bottom="0.25" header="0.5" footer="0.5"/>
  <headerFooter alignWithMargins="0">
    <oddFooter>&amp;C&amp;8Page 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Example Inputs</vt:lpstr>
      <vt:lpstr>Holstein calf raiser</vt:lpstr>
      <vt:lpstr>Holstein 300-700 lbs</vt:lpstr>
      <vt:lpstr>Holstein 300-1350-1</vt:lpstr>
      <vt:lpstr>Holstein 300-1350 - 2</vt:lpstr>
      <vt:lpstr>Holstein 700-1400</vt:lpstr>
      <vt:lpstr>Beef Retained Ownership</vt:lpstr>
      <vt:lpstr>Beef Yearlings</vt:lpstr>
      <vt:lpstr>Backgrounding</vt:lpstr>
      <vt:lpstr>Cull Cows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Radunz</dc:creator>
  <cp:lastModifiedBy>Amy Radunz</cp:lastModifiedBy>
  <dcterms:created xsi:type="dcterms:W3CDTF">2010-09-28T12:53:40Z</dcterms:created>
  <dcterms:modified xsi:type="dcterms:W3CDTF">2010-11-03T19:33:21Z</dcterms:modified>
</cp:coreProperties>
</file>