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udget" sheetId="1" r:id="rId1"/>
    <sheet name="Analyses" sheetId="2" r:id="rId2"/>
    <sheet name="Machinery" sheetId="3" r:id="rId3"/>
  </sheets>
  <definedNames/>
  <calcPr fullCalcOnLoad="1"/>
</workbook>
</file>

<file path=xl/sharedStrings.xml><?xml version="1.0" encoding="utf-8"?>
<sst xmlns="http://schemas.openxmlformats.org/spreadsheetml/2006/main" count="281" uniqueCount="128">
  <si>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</si>
  <si>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</si>
  <si>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</si>
  <si>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</si>
  <si>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</si>
  <si>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</si>
  <si>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</si>
  <si>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($)</t>
  </si>
  <si>
    <t>($/acre)</t>
  </si>
  <si>
    <t>Products</t>
  </si>
  <si>
    <t>bu/acre</t>
  </si>
  <si>
    <t>tons/acre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</si>
  <si>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</si>
  <si>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</si>
  <si>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</si>
  <si>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</si>
  <si>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</si>
  <si>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</si>
  <si>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</si>
  <si>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Phosphorus 0-46-0</t>
  </si>
  <si>
    <t>Potassium 0-0-60</t>
  </si>
  <si>
    <t>acre</t>
  </si>
  <si>
    <t>Seed Plants</t>
  </si>
  <si>
    <t>bushel</t>
  </si>
  <si>
    <t>Miscellaneous</t>
  </si>
  <si>
    <t>Pest Scouting</t>
  </si>
  <si>
    <t>Weed Control</t>
  </si>
  <si>
    <t>pt</t>
  </si>
  <si>
    <t>Disease Control</t>
  </si>
  <si>
    <t>None</t>
  </si>
  <si>
    <t>Insect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</si>
  <si>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</si>
  <si>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</si>
  <si>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</si>
  <si>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</si>
  <si>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</si>
  <si>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</si>
  <si>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</si>
  <si>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</si>
  <si>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</si>
  <si>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</si>
  <si>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</si>
  <si>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</si>
  <si>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</si>
  <si>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</si>
  <si>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r>
      <t>Custom Rate Charges</t>
    </r>
    <r>
      <rPr>
        <vertAlign val="superscript"/>
        <sz val="10"/>
        <rFont val="Arial"/>
        <family val="2"/>
      </rPr>
      <t>2</t>
    </r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</si>
  <si>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</si>
  <si>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</si>
  <si>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</si>
  <si>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</si>
  <si>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</si>
  <si>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</si>
  <si>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</si>
  <si>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</si>
  <si>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</si>
  <si>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>$ per bushel</t>
  </si>
  <si>
    <t>University of Wisconsin Center for Dairy Profitability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</si>
  <si>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</si>
  <si>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</si>
  <si>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</si>
  <si>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</si>
  <si>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</si>
  <si>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</si>
  <si>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</si>
  <si>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</si>
  <si>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</si>
  <si>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</si>
  <si>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</si>
  <si>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</si>
  <si>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</si>
  <si>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</si>
  <si>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</si>
  <si>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</si>
  <si>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</si>
  <si>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</si>
  <si>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</si>
  <si>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 xml:space="preserve">Tractor 160 HP MFWD </t>
  </si>
  <si>
    <t>Disk, tandem 21 ft</t>
  </si>
  <si>
    <t>Drill, double disk 10 ft</t>
  </si>
  <si>
    <t>Tractor 40 HP</t>
  </si>
  <si>
    <t>Baler PTO twine kicker</t>
  </si>
  <si>
    <t>Bale elevator</t>
  </si>
  <si>
    <t>Engine Lubrication</t>
  </si>
  <si>
    <t xml:space="preserve"> </t>
  </si>
  <si>
    <t>Totals</t>
  </si>
  <si>
    <t xml:space="preserve">   Risk Analyses</t>
  </si>
  <si>
    <t>2,4-D (amine)</t>
  </si>
  <si>
    <t xml:space="preserve"> (grain and straw)</t>
  </si>
  <si>
    <t xml:space="preserve">  for many of the field operations needed to till, plant, and harvest the barley crop.   In place of these values, one can use the cumulative value per acre from the </t>
  </si>
  <si>
    <t>Tractor 60 HP</t>
  </si>
  <si>
    <t>Sprayer 45 ft</t>
  </si>
  <si>
    <t>Grain and Straw</t>
  </si>
  <si>
    <t>Phosphorus 18-46-0</t>
  </si>
  <si>
    <t>Total Operating Costs per Acre</t>
  </si>
  <si>
    <t>Total Operating Costs per Bushel</t>
  </si>
  <si>
    <t>Total Fixed Expenses per Acre</t>
  </si>
  <si>
    <t>Total Costs per Acre</t>
  </si>
  <si>
    <t xml:space="preserve">Management charge </t>
  </si>
  <si>
    <t>Return to Land and Operator per Acre</t>
  </si>
  <si>
    <t>Return to Operator per Acre</t>
  </si>
  <si>
    <t>Total Cost per Bushel</t>
  </si>
  <si>
    <t>Total Cost per Bushel (grain only)</t>
  </si>
  <si>
    <r>
      <t>Government payments</t>
    </r>
    <r>
      <rPr>
        <vertAlign val="superscript"/>
        <sz val="10"/>
        <rFont val="Arial"/>
        <family val="2"/>
      </rPr>
      <t>1</t>
    </r>
  </si>
  <si>
    <t>Government payments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</si>
  <si>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</si>
  <si>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Oats - grain</t>
  </si>
  <si>
    <t>Oats - straw</t>
  </si>
  <si>
    <t>Oats Seed</t>
  </si>
  <si>
    <t>MPCI - Oats 70%</t>
  </si>
  <si>
    <t>Custom fertilizer spreading</t>
  </si>
  <si>
    <t>(Enter % in I82)</t>
  </si>
  <si>
    <t>Plow, disc-chisel 16.3 ft</t>
  </si>
  <si>
    <t>Combine, 265 HP</t>
  </si>
  <si>
    <t>Fertilizer spreading</t>
  </si>
  <si>
    <t>Management charge (enter % of income in I94)</t>
  </si>
  <si>
    <t>Hauling</t>
  </si>
  <si>
    <t xml:space="preserve">Tractor 205 HP MFWD </t>
  </si>
  <si>
    <t>Tractor 100 HP</t>
  </si>
  <si>
    <t xml:space="preserve">  Wisconsin's 2010 Custom Rate Guide.  </t>
  </si>
  <si>
    <t>Head, grain 25 ft</t>
  </si>
  <si>
    <t>This budget was developed with the Cost Accounting and Planning (CAP) software , version 2011.9.</t>
  </si>
  <si>
    <t>Actual production history - Oats 70%</t>
  </si>
  <si>
    <t xml:space="preserve">   Diesel Fuel (with WI tax credit)</t>
  </si>
  <si>
    <t xml:space="preserve">   Gasoline (with WI tax credit)</t>
  </si>
  <si>
    <t>Oats Budget for Wisconsin for 2014</t>
  </si>
  <si>
    <t>Developed by Ken Barnett, March 2014</t>
  </si>
  <si>
    <t>Barley Budget for Wisconsin for 2014</t>
  </si>
  <si>
    <r>
      <t xml:space="preserve">1 </t>
    </r>
    <r>
      <rPr>
        <sz val="10"/>
        <rFont val="Arial"/>
        <family val="2"/>
      </rPr>
      <t>Starting in 2014, there are no longer any direct payments.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</si>
</sst>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0;###0"/>
    <numFmt numFmtId="172" formatCode="###0.00;###0.0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7" xfId="0" applyNumberFormat="1" applyFill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2" fontId="0" fillId="0" borderId="23" xfId="0" applyNumberFormat="1" applyBorder="1" applyAlignment="1">
      <alignment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22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2" fontId="0" fillId="0" borderId="16" xfId="0" applyNumberFormat="1" applyFill="1" applyBorder="1" applyAlignment="1" applyProtection="1">
      <alignment horizontal="center"/>
      <protection/>
    </xf>
    <xf numFmtId="0" fontId="7" fillId="0" borderId="0" xfId="53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36" xfId="0" applyNumberFormat="1" applyFill="1" applyBorder="1" applyAlignment="1" applyProtection="1">
      <alignment horizontal="center"/>
      <protection/>
    </xf>
    <xf numFmtId="8" fontId="0" fillId="0" borderId="37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4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152400</xdr:rowOff>
    </xdr:from>
    <xdr:to>
      <xdr:col>10</xdr:col>
      <xdr:colOff>314325</xdr:colOff>
      <xdr:row>4</xdr:row>
      <xdr:rowOff>133350</xdr:rowOff>
    </xdr:to>
    <xdr:pic>
      <xdr:nvPicPr>
        <xdr:cNvPr id="2" name="Picture 5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5240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133</xdr:row>
      <xdr:rowOff>28575</xdr:rowOff>
    </xdr:from>
    <xdr:to>
      <xdr:col>6</xdr:col>
      <xdr:colOff>942975</xdr:colOff>
      <xdr:row>141</xdr:row>
      <xdr:rowOff>28575</xdr:rowOff>
    </xdr:to>
    <xdr:pic>
      <xdr:nvPicPr>
        <xdr:cNvPr id="3" name="Picture 6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17932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42</xdr:row>
      <xdr:rowOff>9525</xdr:rowOff>
    </xdr:from>
    <xdr:to>
      <xdr:col>10</xdr:col>
      <xdr:colOff>104775</xdr:colOff>
      <xdr:row>50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69437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</xdr:row>
      <xdr:rowOff>9525</xdr:rowOff>
    </xdr:from>
    <xdr:to>
      <xdr:col>15</xdr:col>
      <xdr:colOff>800100</xdr:colOff>
      <xdr:row>4</xdr:row>
      <xdr:rowOff>152400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17145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133350</xdr:rowOff>
    </xdr:from>
    <xdr:to>
      <xdr:col>5</xdr:col>
      <xdr:colOff>266700</xdr:colOff>
      <xdr:row>36</xdr:row>
      <xdr:rowOff>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419600"/>
          <a:ext cx="2057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104775</xdr:rowOff>
    </xdr:from>
    <xdr:to>
      <xdr:col>8</xdr:col>
      <xdr:colOff>561975</xdr:colOff>
      <xdr:row>4</xdr:row>
      <xdr:rowOff>85725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45.8515625" style="0" customWidth="1"/>
    <col min="2" max="2" width="18.00390625" style="0" customWidth="1"/>
    <col min="3" max="4" width="9.28125" style="0" bestFit="1" customWidth="1"/>
    <col min="5" max="5" width="9.8515625" style="0" bestFit="1" customWidth="1"/>
    <col min="6" max="6" width="3.140625" style="0" customWidth="1"/>
    <col min="7" max="7" width="46.57421875" style="0" customWidth="1"/>
    <col min="8" max="8" width="18.28125" style="0" customWidth="1"/>
    <col min="11" max="11" width="10.421875" style="0" bestFit="1" customWidth="1"/>
  </cols>
  <sheetData>
    <row r="1" spans="2:6" ht="12.75">
      <c r="B1" s="1"/>
      <c r="C1" s="1"/>
      <c r="D1" s="1"/>
      <c r="E1" s="1"/>
      <c r="F1" s="1"/>
    </row>
    <row r="2" spans="2:10" ht="12.75">
      <c r="B2" s="1"/>
      <c r="C2" s="1"/>
      <c r="D2" s="1"/>
      <c r="E2" s="1"/>
      <c r="F2" s="1"/>
      <c r="J2" s="127"/>
    </row>
    <row r="3" spans="2:10" ht="12.75">
      <c r="B3" s="1"/>
      <c r="C3" s="1"/>
      <c r="D3" s="1"/>
      <c r="E3" s="1"/>
      <c r="F3" s="1"/>
      <c r="J3" s="127"/>
    </row>
    <row r="4" spans="2:10" ht="12.75">
      <c r="B4" s="1"/>
      <c r="C4" s="1"/>
      <c r="D4" s="1"/>
      <c r="E4" s="1"/>
      <c r="F4" s="1"/>
      <c r="J4" s="127"/>
    </row>
    <row r="5" spans="2:6" ht="12.75">
      <c r="B5" s="1"/>
      <c r="C5" s="1"/>
      <c r="D5" s="1"/>
      <c r="E5" s="1"/>
      <c r="F5" s="1"/>
    </row>
    <row r="6" spans="1:6" ht="18">
      <c r="A6" s="3" t="s">
        <v>124</v>
      </c>
      <c r="B6" s="1"/>
      <c r="C6" s="1"/>
      <c r="D6" s="1"/>
      <c r="E6" s="1"/>
      <c r="F6" s="1"/>
    </row>
    <row r="7" spans="2:7" ht="12.75">
      <c r="B7" s="1"/>
      <c r="C7" s="1"/>
      <c r="D7" s="1"/>
      <c r="E7" s="1"/>
      <c r="F7" s="1"/>
      <c r="G7" s="4"/>
    </row>
    <row r="8" spans="1:7" ht="12.75">
      <c r="A8" s="4"/>
      <c r="B8" s="1"/>
      <c r="C8" s="1"/>
      <c r="D8" s="1"/>
      <c r="E8" s="1"/>
      <c r="F8" s="1"/>
      <c r="G8" s="4"/>
    </row>
    <row r="9" spans="1:7" ht="12.75">
      <c r="A9" s="4"/>
      <c r="B9" s="1"/>
      <c r="C9" s="1"/>
      <c r="D9" s="1"/>
      <c r="E9" s="1"/>
      <c r="F9" s="1"/>
      <c r="G9" s="4"/>
    </row>
    <row r="10" spans="1:7" ht="15.75">
      <c r="A10" s="5" t="s">
        <v>0</v>
      </c>
      <c r="B10" s="6"/>
      <c r="C10" s="1"/>
      <c r="D10" s="1"/>
      <c r="E10" s="1"/>
      <c r="F10" s="1"/>
      <c r="G10" s="7"/>
    </row>
    <row r="11" spans="1:7" ht="12.75">
      <c r="A11" s="7"/>
      <c r="B11" s="1"/>
      <c r="C11" s="1"/>
      <c r="D11" s="1"/>
      <c r="E11" s="1"/>
      <c r="F11" s="1"/>
      <c r="G11" s="7"/>
    </row>
    <row r="12" spans="1:7" ht="15.75">
      <c r="A12" s="8" t="s">
        <v>1</v>
      </c>
      <c r="B12" s="1"/>
      <c r="C12" s="1"/>
      <c r="D12" s="1"/>
      <c r="E12" s="1"/>
      <c r="F12" s="1"/>
      <c r="G12" s="8" t="s">
        <v>2</v>
      </c>
    </row>
    <row r="13" spans="1:7" ht="12.75">
      <c r="A13" s="7"/>
      <c r="B13" s="1"/>
      <c r="C13" s="1"/>
      <c r="D13" s="1"/>
      <c r="E13" s="1"/>
      <c r="F13" s="1"/>
      <c r="G13" s="7"/>
    </row>
    <row r="14" spans="1:11" ht="12.7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12"/>
      <c r="G14" s="13"/>
      <c r="H14" s="14" t="s">
        <v>3</v>
      </c>
      <c r="I14" s="14" t="s">
        <v>4</v>
      </c>
      <c r="J14" s="14" t="s">
        <v>5</v>
      </c>
      <c r="K14" s="14" t="s">
        <v>6</v>
      </c>
    </row>
    <row r="15" spans="1:11" ht="13.5" thickBot="1">
      <c r="A15" s="15"/>
      <c r="B15" s="16"/>
      <c r="C15" s="16"/>
      <c r="D15" s="16" t="s">
        <v>7</v>
      </c>
      <c r="E15" s="17" t="s">
        <v>8</v>
      </c>
      <c r="F15" s="12"/>
      <c r="G15" s="18"/>
      <c r="H15" s="19"/>
      <c r="I15" s="19"/>
      <c r="J15" s="19" t="s">
        <v>7</v>
      </c>
      <c r="K15" s="19" t="s">
        <v>8</v>
      </c>
    </row>
    <row r="16" spans="1:11" ht="12.75">
      <c r="A16" s="20"/>
      <c r="B16" s="21"/>
      <c r="C16" s="21"/>
      <c r="D16" s="21"/>
      <c r="E16" s="22"/>
      <c r="F16" s="23"/>
      <c r="H16" s="1"/>
      <c r="I16" s="1"/>
      <c r="J16" s="1"/>
      <c r="K16" s="1"/>
    </row>
    <row r="17" spans="1:11" ht="12.75">
      <c r="A17" s="24" t="s">
        <v>9</v>
      </c>
      <c r="B17" s="21"/>
      <c r="C17" s="21"/>
      <c r="D17" s="21"/>
      <c r="E17" s="22"/>
      <c r="F17" s="23"/>
      <c r="G17" s="25" t="s">
        <v>9</v>
      </c>
      <c r="H17" s="1"/>
      <c r="I17" s="1"/>
      <c r="J17" s="1"/>
      <c r="K17" s="1"/>
    </row>
    <row r="18" spans="1:11" ht="12.75">
      <c r="A18" s="20"/>
      <c r="B18" s="21"/>
      <c r="C18" s="21"/>
      <c r="D18" s="21"/>
      <c r="E18" s="22"/>
      <c r="F18" s="23"/>
      <c r="H18" s="1"/>
      <c r="I18" s="1"/>
      <c r="J18" s="1"/>
      <c r="K18" s="1"/>
    </row>
    <row r="19" spans="1:11" ht="12.75">
      <c r="A19" s="20" t="s">
        <v>105</v>
      </c>
      <c r="B19" s="21" t="s">
        <v>10</v>
      </c>
      <c r="C19" s="26">
        <v>58</v>
      </c>
      <c r="D19" s="26">
        <v>3.25</v>
      </c>
      <c r="E19" s="27">
        <f>(C19*D19)</f>
        <v>188.5</v>
      </c>
      <c r="F19" s="28"/>
      <c r="G19" s="20" t="s">
        <v>105</v>
      </c>
      <c r="H19" s="1" t="s">
        <v>10</v>
      </c>
      <c r="I19" s="29"/>
      <c r="J19" s="29"/>
      <c r="K19" s="30">
        <f>(I19*J19)</f>
        <v>0</v>
      </c>
    </row>
    <row r="20" spans="1:11" ht="12.75">
      <c r="A20" s="20" t="s">
        <v>106</v>
      </c>
      <c r="B20" s="21" t="s">
        <v>11</v>
      </c>
      <c r="C20" s="26">
        <v>2</v>
      </c>
      <c r="D20" s="26">
        <v>171</v>
      </c>
      <c r="E20" s="27">
        <f>(C20*D20)</f>
        <v>342</v>
      </c>
      <c r="F20" s="28"/>
      <c r="G20" s="20" t="s">
        <v>106</v>
      </c>
      <c r="H20" s="21" t="s">
        <v>11</v>
      </c>
      <c r="I20" s="29"/>
      <c r="J20" s="29"/>
      <c r="K20" s="30">
        <f>(I20*J20)</f>
        <v>0</v>
      </c>
    </row>
    <row r="21" spans="1:11" ht="14.25">
      <c r="A21" t="s">
        <v>102</v>
      </c>
      <c r="B21" s="1" t="s">
        <v>10</v>
      </c>
      <c r="C21" s="30">
        <v>0</v>
      </c>
      <c r="D21" s="120">
        <v>0</v>
      </c>
      <c r="E21" s="41">
        <f>(C21*D21)</f>
        <v>0</v>
      </c>
      <c r="F21" s="118"/>
      <c r="G21" s="114" t="s">
        <v>103</v>
      </c>
      <c r="H21" s="1" t="s">
        <v>10</v>
      </c>
      <c r="I21" s="29"/>
      <c r="J21" s="121">
        <v>0</v>
      </c>
      <c r="K21" s="118">
        <f>(I21*J21)</f>
        <v>0</v>
      </c>
    </row>
    <row r="22" spans="1:11" ht="12.75">
      <c r="A22" s="20"/>
      <c r="B22" s="21"/>
      <c r="C22" s="26"/>
      <c r="D22" s="26"/>
      <c r="E22" s="27"/>
      <c r="F22" s="28"/>
      <c r="H22" s="1"/>
      <c r="I22" s="30"/>
      <c r="J22" s="30"/>
      <c r="K22" s="30"/>
    </row>
    <row r="23" spans="1:11" ht="12.75">
      <c r="A23" s="20"/>
      <c r="B23" s="21"/>
      <c r="C23" s="26"/>
      <c r="D23" s="31" t="s">
        <v>12</v>
      </c>
      <c r="E23" s="27">
        <f>SUM(E19:E22)</f>
        <v>530.5</v>
      </c>
      <c r="F23" s="28"/>
      <c r="H23" s="1"/>
      <c r="I23" s="30"/>
      <c r="J23" s="32" t="s">
        <v>12</v>
      </c>
      <c r="K23" s="30">
        <f>SUM(K19:K22)</f>
        <v>0</v>
      </c>
    </row>
    <row r="24" spans="1:11" ht="12.75">
      <c r="A24" s="20"/>
      <c r="B24" s="21"/>
      <c r="C24" s="21"/>
      <c r="D24" s="21"/>
      <c r="E24" s="22"/>
      <c r="F24" s="23"/>
      <c r="H24" s="1"/>
      <c r="I24" s="1"/>
      <c r="J24" s="1"/>
      <c r="K24" s="1"/>
    </row>
    <row r="25" spans="1:11" ht="12.75">
      <c r="A25" s="24" t="s">
        <v>13</v>
      </c>
      <c r="B25" s="21"/>
      <c r="C25" s="21"/>
      <c r="D25" s="21"/>
      <c r="E25" s="22"/>
      <c r="F25" s="23"/>
      <c r="G25" s="25" t="s">
        <v>13</v>
      </c>
      <c r="H25" s="1"/>
      <c r="I25" s="1"/>
      <c r="J25" s="1"/>
      <c r="K25" s="1"/>
    </row>
    <row r="26" spans="1:11" ht="12.75">
      <c r="A26" s="24"/>
      <c r="B26" s="21"/>
      <c r="C26" s="21"/>
      <c r="D26" s="21"/>
      <c r="E26" s="22"/>
      <c r="F26" s="23"/>
      <c r="G26" s="25"/>
      <c r="H26" s="1"/>
      <c r="I26" s="1"/>
      <c r="J26" s="1"/>
      <c r="K26" s="1"/>
    </row>
    <row r="27" spans="1:11" ht="12.75">
      <c r="A27" s="33" t="s">
        <v>14</v>
      </c>
      <c r="B27" s="21"/>
      <c r="C27" s="21"/>
      <c r="D27" s="21"/>
      <c r="E27" s="22"/>
      <c r="F27" s="23"/>
      <c r="G27" s="4" t="s">
        <v>14</v>
      </c>
      <c r="H27" s="1"/>
      <c r="I27" s="1"/>
      <c r="J27" s="1"/>
      <c r="K27" s="1"/>
    </row>
    <row r="28" spans="1:11" ht="12.75">
      <c r="A28" s="33"/>
      <c r="B28" s="21"/>
      <c r="C28" s="21"/>
      <c r="D28" s="21"/>
      <c r="E28" s="22"/>
      <c r="F28" s="23"/>
      <c r="G28" s="4"/>
      <c r="H28" s="1"/>
      <c r="I28" s="1"/>
      <c r="J28" s="1"/>
      <c r="K28" s="1"/>
    </row>
    <row r="29" spans="1:11" ht="12.75">
      <c r="A29" s="33"/>
      <c r="B29" s="21"/>
      <c r="C29" s="21"/>
      <c r="D29" s="21"/>
      <c r="E29" s="22"/>
      <c r="F29" s="23"/>
      <c r="G29" s="4"/>
      <c r="H29" s="1"/>
      <c r="I29" s="1"/>
      <c r="J29" s="1"/>
      <c r="K29" s="1"/>
    </row>
    <row r="30" spans="1:11" ht="12.75">
      <c r="A30" s="34" t="s">
        <v>15</v>
      </c>
      <c r="B30" s="21"/>
      <c r="C30" s="26"/>
      <c r="D30" s="26"/>
      <c r="E30" s="27"/>
      <c r="F30" s="28"/>
      <c r="G30" s="35" t="s">
        <v>15</v>
      </c>
      <c r="H30" s="1"/>
      <c r="I30" s="30"/>
      <c r="J30" s="30"/>
      <c r="K30" s="30"/>
    </row>
    <row r="31" spans="1:11" ht="12.75" customHeight="1">
      <c r="A31" s="31" t="s">
        <v>16</v>
      </c>
      <c r="B31" s="36" t="s">
        <v>17</v>
      </c>
      <c r="C31" s="37">
        <v>80</v>
      </c>
      <c r="D31" s="37">
        <v>0.24</v>
      </c>
      <c r="E31" s="27">
        <f>(C31*D31)</f>
        <v>19.2</v>
      </c>
      <c r="F31" s="28"/>
      <c r="G31" s="32" t="s">
        <v>18</v>
      </c>
      <c r="H31" s="38" t="s">
        <v>17</v>
      </c>
      <c r="I31" s="29"/>
      <c r="J31" s="29"/>
      <c r="K31" s="30">
        <f>(I31*J31)</f>
        <v>0</v>
      </c>
    </row>
    <row r="32" spans="1:11" ht="12.75" customHeight="1">
      <c r="A32" s="31" t="s">
        <v>92</v>
      </c>
      <c r="B32" s="36" t="s">
        <v>17</v>
      </c>
      <c r="C32" s="37">
        <v>65</v>
      </c>
      <c r="D32" s="37">
        <v>0.27</v>
      </c>
      <c r="E32" s="27">
        <f>(C32*D32)</f>
        <v>17.55</v>
      </c>
      <c r="F32" s="28"/>
      <c r="G32" s="32" t="s">
        <v>19</v>
      </c>
      <c r="H32" s="38" t="s">
        <v>17</v>
      </c>
      <c r="I32" s="29"/>
      <c r="J32" s="29"/>
      <c r="K32" s="30">
        <f>(I32*J32)</f>
        <v>0</v>
      </c>
    </row>
    <row r="33" spans="1:11" ht="12.75" customHeight="1">
      <c r="A33" s="32" t="s">
        <v>20</v>
      </c>
      <c r="B33" s="36" t="s">
        <v>17</v>
      </c>
      <c r="C33" s="37">
        <v>175</v>
      </c>
      <c r="D33" s="37">
        <v>0.22</v>
      </c>
      <c r="E33" s="27">
        <f>(C33*D33)</f>
        <v>38.5</v>
      </c>
      <c r="F33" s="28"/>
      <c r="G33" s="32" t="s">
        <v>20</v>
      </c>
      <c r="H33" s="38" t="s">
        <v>17</v>
      </c>
      <c r="I33" s="29"/>
      <c r="J33" s="29"/>
      <c r="K33" s="30">
        <f>(I33*J33)</f>
        <v>0</v>
      </c>
    </row>
    <row r="34" spans="1:11" ht="12.75" customHeight="1">
      <c r="A34" s="31"/>
      <c r="B34" s="21"/>
      <c r="C34" s="26"/>
      <c r="D34" s="37"/>
      <c r="E34" s="27"/>
      <c r="F34" s="28"/>
      <c r="G34" s="29"/>
      <c r="H34" s="29"/>
      <c r="I34" s="29"/>
      <c r="J34" s="29"/>
      <c r="K34" s="30">
        <f>(I34*J34)</f>
        <v>0</v>
      </c>
    </row>
    <row r="35" spans="1:11" ht="12.75" customHeight="1">
      <c r="A35" s="31"/>
      <c r="B35" s="36"/>
      <c r="C35" s="37"/>
      <c r="D35" s="37"/>
      <c r="E35" s="27"/>
      <c r="F35" s="28"/>
      <c r="G35" s="29"/>
      <c r="H35" s="29"/>
      <c r="I35" s="29"/>
      <c r="J35" s="29"/>
      <c r="K35" s="30">
        <f>(I35*J35)</f>
        <v>0</v>
      </c>
    </row>
    <row r="36" spans="1:11" ht="12.75">
      <c r="A36" s="31"/>
      <c r="B36" s="21"/>
      <c r="C36" s="26"/>
      <c r="D36" s="26"/>
      <c r="E36" s="27"/>
      <c r="F36" s="28"/>
      <c r="G36" s="32"/>
      <c r="H36" s="1"/>
      <c r="I36" s="30"/>
      <c r="J36" s="30"/>
      <c r="K36" s="30"/>
    </row>
    <row r="37" spans="1:11" ht="12.75">
      <c r="A37" s="34" t="s">
        <v>22</v>
      </c>
      <c r="B37" s="21"/>
      <c r="C37" s="26"/>
      <c r="D37" s="26"/>
      <c r="E37" s="27"/>
      <c r="F37" s="28"/>
      <c r="G37" s="35" t="s">
        <v>22</v>
      </c>
      <c r="H37" s="1"/>
      <c r="I37" s="30"/>
      <c r="J37" s="30"/>
      <c r="K37" s="30"/>
    </row>
    <row r="38" spans="1:11" ht="12.75">
      <c r="A38" s="31" t="s">
        <v>107</v>
      </c>
      <c r="B38" s="21" t="s">
        <v>23</v>
      </c>
      <c r="C38" s="26">
        <v>2</v>
      </c>
      <c r="D38" s="26">
        <v>11.25</v>
      </c>
      <c r="E38" s="27">
        <f>(C38*D38)</f>
        <v>22.5</v>
      </c>
      <c r="F38" s="28"/>
      <c r="G38" s="31" t="s">
        <v>107</v>
      </c>
      <c r="H38" s="21" t="s">
        <v>23</v>
      </c>
      <c r="I38" s="29"/>
      <c r="J38" s="29"/>
      <c r="K38" s="30">
        <f>(I38*J38)</f>
        <v>0</v>
      </c>
    </row>
    <row r="39" spans="1:11" ht="12.75">
      <c r="A39" s="31"/>
      <c r="B39" s="21"/>
      <c r="C39" s="26"/>
      <c r="D39" s="26"/>
      <c r="E39" s="27"/>
      <c r="F39" s="28"/>
      <c r="G39" s="32"/>
      <c r="H39" s="1"/>
      <c r="I39" s="30"/>
      <c r="J39" s="30"/>
      <c r="K39" s="30"/>
    </row>
    <row r="40" spans="1:11" ht="12.75">
      <c r="A40" s="34" t="s">
        <v>24</v>
      </c>
      <c r="B40" s="21"/>
      <c r="C40" s="26"/>
      <c r="D40" s="26"/>
      <c r="E40" s="27"/>
      <c r="F40" s="28"/>
      <c r="G40" s="35" t="s">
        <v>24</v>
      </c>
      <c r="H40" s="1"/>
      <c r="I40" s="30"/>
      <c r="J40" s="30"/>
      <c r="K40" s="30"/>
    </row>
    <row r="41" spans="1:11" ht="12.75">
      <c r="A41" s="126" t="s">
        <v>121</v>
      </c>
      <c r="B41" s="21" t="s">
        <v>21</v>
      </c>
      <c r="C41" s="26">
        <v>1</v>
      </c>
      <c r="D41" s="26">
        <v>4.39</v>
      </c>
      <c r="E41" s="27">
        <f>(C41*D41)</f>
        <v>4.39</v>
      </c>
      <c r="F41" s="28"/>
      <c r="G41" s="31" t="s">
        <v>108</v>
      </c>
      <c r="H41" s="1" t="s">
        <v>21</v>
      </c>
      <c r="I41" s="29"/>
      <c r="J41" s="29"/>
      <c r="K41" s="30">
        <f>(I41*J41)</f>
        <v>0</v>
      </c>
    </row>
    <row r="42" spans="1:11" ht="12.75">
      <c r="A42" s="126" t="s">
        <v>25</v>
      </c>
      <c r="B42" s="21" t="s">
        <v>21</v>
      </c>
      <c r="C42" s="26">
        <v>1</v>
      </c>
      <c r="D42" s="26">
        <v>6.75</v>
      </c>
      <c r="E42" s="27">
        <f>(C42*D42)</f>
        <v>6.75</v>
      </c>
      <c r="F42" s="28"/>
      <c r="G42" s="32" t="s">
        <v>25</v>
      </c>
      <c r="H42" s="1" t="s">
        <v>21</v>
      </c>
      <c r="I42" s="29"/>
      <c r="J42" s="29"/>
      <c r="K42" s="30">
        <f>(I42*J42)</f>
        <v>0</v>
      </c>
    </row>
    <row r="43" spans="1:11" ht="12.75">
      <c r="A43" s="124" t="s">
        <v>109</v>
      </c>
      <c r="B43" s="21" t="s">
        <v>21</v>
      </c>
      <c r="C43" s="26">
        <v>2</v>
      </c>
      <c r="D43" s="26">
        <v>5.86</v>
      </c>
      <c r="E43" s="27">
        <f>(C43*D43)</f>
        <v>11.72</v>
      </c>
      <c r="F43" s="28"/>
      <c r="G43" s="31" t="s">
        <v>113</v>
      </c>
      <c r="H43" s="21" t="s">
        <v>21</v>
      </c>
      <c r="I43" s="29"/>
      <c r="J43" s="29"/>
      <c r="K43" s="30">
        <f>(I43*J43)</f>
        <v>0</v>
      </c>
    </row>
    <row r="44" spans="1:11" ht="12.75">
      <c r="A44" s="31" t="s">
        <v>115</v>
      </c>
      <c r="B44" s="21" t="s">
        <v>21</v>
      </c>
      <c r="C44" s="26">
        <v>1</v>
      </c>
      <c r="D44" s="26">
        <v>8.84</v>
      </c>
      <c r="E44" s="27">
        <f>(C44*D44)</f>
        <v>8.84</v>
      </c>
      <c r="F44" s="28"/>
      <c r="G44" s="29"/>
      <c r="H44" s="29"/>
      <c r="I44" s="29"/>
      <c r="J44" s="29"/>
      <c r="K44" s="30">
        <f>(I44*J44)</f>
        <v>0</v>
      </c>
    </row>
    <row r="45" spans="1:11" ht="12.75">
      <c r="A45" s="31"/>
      <c r="B45" s="21"/>
      <c r="C45" s="26"/>
      <c r="D45" s="26"/>
      <c r="E45" s="27"/>
      <c r="F45" s="28"/>
      <c r="G45" s="29"/>
      <c r="H45" s="29"/>
      <c r="I45" s="29"/>
      <c r="J45" s="29"/>
      <c r="K45" s="30">
        <f>(I45*J45)</f>
        <v>0</v>
      </c>
    </row>
    <row r="46" spans="1:11" ht="12.75">
      <c r="A46" s="31"/>
      <c r="B46" s="21"/>
      <c r="C46" s="26"/>
      <c r="D46" s="26"/>
      <c r="E46" s="27"/>
      <c r="F46" s="28"/>
      <c r="G46" s="32"/>
      <c r="H46" s="1"/>
      <c r="I46" s="30"/>
      <c r="J46" s="30"/>
      <c r="K46" s="30"/>
    </row>
    <row r="47" spans="1:11" ht="12.75">
      <c r="A47" s="34" t="s">
        <v>26</v>
      </c>
      <c r="B47" s="21"/>
      <c r="C47" s="26"/>
      <c r="D47" s="26"/>
      <c r="E47" s="27"/>
      <c r="F47" s="28"/>
      <c r="G47" s="35" t="s">
        <v>26</v>
      </c>
      <c r="H47" s="1"/>
      <c r="I47" s="30"/>
      <c r="J47" s="30"/>
      <c r="K47" s="30"/>
    </row>
    <row r="48" spans="1:11" ht="12.75">
      <c r="A48" s="31" t="s">
        <v>86</v>
      </c>
      <c r="B48" s="21" t="s">
        <v>27</v>
      </c>
      <c r="C48" s="26">
        <v>1</v>
      </c>
      <c r="D48" s="26">
        <v>2.98</v>
      </c>
      <c r="E48" s="27">
        <f>(C48*D48)</f>
        <v>2.98</v>
      </c>
      <c r="F48" s="28"/>
      <c r="G48" s="29"/>
      <c r="H48" s="29"/>
      <c r="I48" s="29"/>
      <c r="J48" s="29"/>
      <c r="K48" s="30">
        <f>(I48*J48)</f>
        <v>0</v>
      </c>
    </row>
    <row r="49" spans="1:11" ht="12.75">
      <c r="A49" s="31"/>
      <c r="B49" s="36"/>
      <c r="C49" s="26"/>
      <c r="D49" s="26"/>
      <c r="E49" s="27"/>
      <c r="F49" s="28"/>
      <c r="G49" s="29"/>
      <c r="H49" s="29"/>
      <c r="I49" s="29"/>
      <c r="J49" s="29"/>
      <c r="K49" s="30">
        <f>(I49*J49)</f>
        <v>0</v>
      </c>
    </row>
    <row r="50" spans="1:11" ht="12.75">
      <c r="A50" s="31"/>
      <c r="B50" s="21"/>
      <c r="C50" s="26"/>
      <c r="D50" s="26"/>
      <c r="E50" s="27"/>
      <c r="F50" s="28"/>
      <c r="G50" s="29"/>
      <c r="H50" s="29"/>
      <c r="I50" s="29"/>
      <c r="J50" s="29"/>
      <c r="K50" s="30">
        <f>(I50*J50)</f>
        <v>0</v>
      </c>
    </row>
    <row r="51" spans="1:11" ht="12.75">
      <c r="A51" s="31"/>
      <c r="B51" s="21"/>
      <c r="C51" s="26"/>
      <c r="D51" s="26"/>
      <c r="E51" s="27"/>
      <c r="F51" s="28"/>
      <c r="G51" s="39"/>
      <c r="H51" s="39"/>
      <c r="I51" s="39"/>
      <c r="J51" s="39"/>
      <c r="K51" s="30"/>
    </row>
    <row r="52" spans="1:11" ht="12.75">
      <c r="A52" s="34" t="s">
        <v>28</v>
      </c>
      <c r="B52" s="21"/>
      <c r="C52" s="26"/>
      <c r="D52" s="26"/>
      <c r="E52" s="27"/>
      <c r="F52" s="28"/>
      <c r="G52" s="34" t="s">
        <v>28</v>
      </c>
      <c r="H52" s="39"/>
      <c r="I52" s="39"/>
      <c r="J52" s="39"/>
      <c r="K52" s="30"/>
    </row>
    <row r="53" spans="1:11" ht="12.75">
      <c r="A53" s="31" t="s">
        <v>29</v>
      </c>
      <c r="B53" s="21"/>
      <c r="C53" s="26">
        <v>0</v>
      </c>
      <c r="D53" s="26">
        <v>0</v>
      </c>
      <c r="E53" s="27">
        <f>(C53*D53)</f>
        <v>0</v>
      </c>
      <c r="F53" s="28"/>
      <c r="G53" s="29"/>
      <c r="H53" s="29"/>
      <c r="I53" s="29"/>
      <c r="J53" s="29"/>
      <c r="K53" s="30">
        <f>(I53*J53)</f>
        <v>0</v>
      </c>
    </row>
    <row r="54" spans="1:11" ht="12.75">
      <c r="A54" s="31"/>
      <c r="B54" s="21"/>
      <c r="C54" s="26"/>
      <c r="D54" s="26"/>
      <c r="E54" s="27"/>
      <c r="F54" s="28"/>
      <c r="G54" s="29"/>
      <c r="H54" s="29"/>
      <c r="I54" s="29"/>
      <c r="J54" s="29"/>
      <c r="K54" s="30">
        <f>(I54*J54)</f>
        <v>0</v>
      </c>
    </row>
    <row r="55" spans="1:11" ht="12.75">
      <c r="A55" s="31"/>
      <c r="B55" s="21"/>
      <c r="C55" s="26"/>
      <c r="D55" s="26"/>
      <c r="E55" s="27"/>
      <c r="F55" s="28"/>
      <c r="G55" s="29"/>
      <c r="H55" s="29"/>
      <c r="I55" s="29"/>
      <c r="J55" s="29"/>
      <c r="K55" s="30">
        <f>(I55*J55)</f>
        <v>0</v>
      </c>
    </row>
    <row r="56" spans="1:6" ht="12.75">
      <c r="A56" s="31"/>
      <c r="B56" s="21"/>
      <c r="C56" s="26"/>
      <c r="D56" s="26"/>
      <c r="E56" s="27"/>
      <c r="F56" s="28"/>
    </row>
    <row r="57" spans="1:11" ht="12.75">
      <c r="A57" s="31"/>
      <c r="B57" s="21"/>
      <c r="C57" s="26"/>
      <c r="D57" s="26"/>
      <c r="E57" s="27"/>
      <c r="F57" s="28"/>
      <c r="G57" s="40"/>
      <c r="H57" s="40"/>
      <c r="I57" s="40"/>
      <c r="J57" s="40"/>
      <c r="K57" s="30"/>
    </row>
    <row r="58" spans="1:11" ht="12.75">
      <c r="A58" s="34" t="s">
        <v>30</v>
      </c>
      <c r="B58" s="21"/>
      <c r="C58" s="26"/>
      <c r="D58" s="26"/>
      <c r="E58" s="27"/>
      <c r="F58" s="28"/>
      <c r="G58" s="35" t="s">
        <v>30</v>
      </c>
      <c r="H58" s="1"/>
      <c r="I58" s="30"/>
      <c r="J58" s="30"/>
      <c r="K58" s="30"/>
    </row>
    <row r="59" spans="1:11" ht="12.75">
      <c r="A59" s="31" t="s">
        <v>29</v>
      </c>
      <c r="B59" s="21"/>
      <c r="C59" s="26">
        <v>0.4</v>
      </c>
      <c r="D59" s="26">
        <v>0</v>
      </c>
      <c r="E59" s="27">
        <f>(C59*D59)</f>
        <v>0</v>
      </c>
      <c r="F59" s="28"/>
      <c r="G59" s="29"/>
      <c r="H59" s="29"/>
      <c r="I59" s="29"/>
      <c r="J59" s="29"/>
      <c r="K59" s="30">
        <f>(I59*J59)</f>
        <v>0</v>
      </c>
    </row>
    <row r="60" spans="1:11" ht="12.75">
      <c r="A60" s="31"/>
      <c r="B60" s="21"/>
      <c r="C60" s="26"/>
      <c r="D60" s="26"/>
      <c r="E60" s="27"/>
      <c r="F60" s="28"/>
      <c r="G60" s="29"/>
      <c r="H60" s="29"/>
      <c r="I60" s="29"/>
      <c r="J60" s="29"/>
      <c r="K60" s="30">
        <f>(I60*J60)</f>
        <v>0</v>
      </c>
    </row>
    <row r="61" spans="1:11" ht="12.75">
      <c r="A61" s="31"/>
      <c r="B61" s="21"/>
      <c r="C61" s="26"/>
      <c r="D61" s="26"/>
      <c r="E61" s="27"/>
      <c r="F61" s="28"/>
      <c r="G61" s="29"/>
      <c r="H61" s="29"/>
      <c r="I61" s="29"/>
      <c r="J61" s="29"/>
      <c r="K61" s="30">
        <f>(I61*J61)</f>
        <v>0</v>
      </c>
    </row>
    <row r="62" spans="1:11" ht="12.75">
      <c r="A62" s="31"/>
      <c r="B62" s="21"/>
      <c r="C62" s="26"/>
      <c r="D62" s="26"/>
      <c r="E62" s="27"/>
      <c r="F62" s="28"/>
      <c r="G62" s="39"/>
      <c r="H62" s="39"/>
      <c r="I62" s="39"/>
      <c r="J62" s="39"/>
      <c r="K62" s="30"/>
    </row>
    <row r="63" spans="1:11" ht="12.75">
      <c r="A63" s="35" t="s">
        <v>31</v>
      </c>
      <c r="B63" s="1" t="s">
        <v>32</v>
      </c>
      <c r="C63" s="30">
        <v>0.4</v>
      </c>
      <c r="D63" s="30">
        <v>10</v>
      </c>
      <c r="E63" s="41">
        <f>(C63*D63)</f>
        <v>4</v>
      </c>
      <c r="F63" s="28"/>
      <c r="G63" s="35" t="s">
        <v>31</v>
      </c>
      <c r="H63" s="1" t="s">
        <v>32</v>
      </c>
      <c r="I63" s="29"/>
      <c r="J63" s="29"/>
      <c r="K63" s="30">
        <f>(I63*J63)</f>
        <v>0</v>
      </c>
    </row>
    <row r="64" spans="1:11" ht="12.75">
      <c r="A64" s="35" t="s">
        <v>33</v>
      </c>
      <c r="B64" s="1"/>
      <c r="C64" s="42">
        <f>(E63)</f>
        <v>4</v>
      </c>
      <c r="D64" s="43">
        <v>0.0765</v>
      </c>
      <c r="E64" s="41">
        <f>(C64*D64)</f>
        <v>0.306</v>
      </c>
      <c r="F64" s="28"/>
      <c r="G64" s="35" t="s">
        <v>33</v>
      </c>
      <c r="H64" s="1"/>
      <c r="I64" s="105">
        <f>(K63)</f>
        <v>0</v>
      </c>
      <c r="J64" s="43">
        <v>0.0765</v>
      </c>
      <c r="K64" s="30">
        <f>(I64*J64)</f>
        <v>0</v>
      </c>
    </row>
    <row r="65" spans="1:11" s="52" customFormat="1" ht="12.75">
      <c r="A65" s="45"/>
      <c r="B65" s="46"/>
      <c r="C65" s="47"/>
      <c r="D65" s="47"/>
      <c r="E65" s="44"/>
      <c r="F65" s="48"/>
      <c r="G65" s="49"/>
      <c r="H65" s="50"/>
      <c r="I65" s="51"/>
      <c r="J65" s="51"/>
      <c r="K65" s="51"/>
    </row>
    <row r="66" spans="1:11" ht="12.75">
      <c r="A66" s="34"/>
      <c r="B66" s="21"/>
      <c r="C66" s="26"/>
      <c r="D66" s="26"/>
      <c r="E66" s="27"/>
      <c r="F66" s="28"/>
      <c r="G66" s="35"/>
      <c r="H66" s="1"/>
      <c r="I66" s="30"/>
      <c r="J66" s="30"/>
      <c r="K66" s="30"/>
    </row>
    <row r="67" spans="1:11" ht="12.75">
      <c r="A67" s="34" t="s">
        <v>34</v>
      </c>
      <c r="B67" s="21"/>
      <c r="C67" s="26"/>
      <c r="D67" s="26"/>
      <c r="E67" s="27"/>
      <c r="F67" s="28"/>
      <c r="G67" s="35" t="s">
        <v>34</v>
      </c>
      <c r="H67" s="1"/>
      <c r="I67" s="30"/>
      <c r="J67" s="30"/>
      <c r="K67" s="30"/>
    </row>
    <row r="68" spans="1:11" ht="12.75">
      <c r="A68" s="63" t="s">
        <v>122</v>
      </c>
      <c r="B68" s="21" t="s">
        <v>36</v>
      </c>
      <c r="C68" s="26">
        <v>4.42</v>
      </c>
      <c r="D68" s="26">
        <v>3.52</v>
      </c>
      <c r="E68" s="27">
        <f>(C68*D68)</f>
        <v>15.5584</v>
      </c>
      <c r="F68" s="28"/>
      <c r="G68" s="35" t="s">
        <v>35</v>
      </c>
      <c r="H68" s="1" t="s">
        <v>36</v>
      </c>
      <c r="I68" s="29"/>
      <c r="J68" s="29"/>
      <c r="K68" s="30">
        <f>(I68*J68)</f>
        <v>0</v>
      </c>
    </row>
    <row r="69" spans="1:11" ht="12.75">
      <c r="A69" s="63" t="s">
        <v>123</v>
      </c>
      <c r="B69" s="21" t="s">
        <v>36</v>
      </c>
      <c r="C69" s="26">
        <v>0.96</v>
      </c>
      <c r="D69" s="26">
        <v>3.21</v>
      </c>
      <c r="E69" s="27">
        <f>(C69*D69)</f>
        <v>3.0816</v>
      </c>
      <c r="F69" s="28"/>
      <c r="G69" s="35" t="s">
        <v>37</v>
      </c>
      <c r="H69" s="1" t="s">
        <v>36</v>
      </c>
      <c r="I69" s="29"/>
      <c r="J69" s="29"/>
      <c r="K69" s="30">
        <f>(I69*J69)</f>
        <v>0</v>
      </c>
    </row>
    <row r="70" spans="1:11" ht="12.75">
      <c r="A70" s="34" t="s">
        <v>38</v>
      </c>
      <c r="B70" s="21" t="s">
        <v>39</v>
      </c>
      <c r="C70" s="26">
        <v>0</v>
      </c>
      <c r="D70" s="26">
        <v>0</v>
      </c>
      <c r="E70" s="27">
        <f>(C70*D70)</f>
        <v>0</v>
      </c>
      <c r="F70" s="28"/>
      <c r="G70" s="35" t="s">
        <v>38</v>
      </c>
      <c r="H70" s="1" t="s">
        <v>39</v>
      </c>
      <c r="I70" s="29"/>
      <c r="J70" s="29"/>
      <c r="K70" s="30">
        <f>(I70*J70)</f>
        <v>0</v>
      </c>
    </row>
    <row r="71" spans="1:11" ht="12.75">
      <c r="A71" s="34" t="s">
        <v>40</v>
      </c>
      <c r="B71" s="21" t="s">
        <v>21</v>
      </c>
      <c r="C71" s="26">
        <v>1</v>
      </c>
      <c r="D71" s="26">
        <f>(E68+E69)*0.15</f>
        <v>2.796</v>
      </c>
      <c r="E71" s="27">
        <f>(C71*D71)</f>
        <v>2.796</v>
      </c>
      <c r="F71" s="28"/>
      <c r="G71" s="35" t="s">
        <v>40</v>
      </c>
      <c r="H71" s="1" t="s">
        <v>21</v>
      </c>
      <c r="I71" s="29"/>
      <c r="J71" s="29"/>
      <c r="K71" s="30">
        <f>(I71*J71)</f>
        <v>0</v>
      </c>
    </row>
    <row r="72" spans="1:11" ht="12.75">
      <c r="A72" s="34"/>
      <c r="B72" s="21"/>
      <c r="C72" s="26"/>
      <c r="D72" s="26"/>
      <c r="E72" s="27"/>
      <c r="F72" s="28"/>
      <c r="G72" s="35"/>
      <c r="H72" s="1"/>
      <c r="I72" s="30"/>
      <c r="J72" s="30"/>
      <c r="K72" s="30"/>
    </row>
    <row r="73" spans="1:11" ht="12.75">
      <c r="A73" s="34" t="s">
        <v>41</v>
      </c>
      <c r="B73" s="21"/>
      <c r="C73" s="21"/>
      <c r="D73" s="21"/>
      <c r="E73" s="22"/>
      <c r="F73" s="23"/>
      <c r="G73" s="35" t="s">
        <v>41</v>
      </c>
      <c r="H73" s="1"/>
      <c r="I73" s="1"/>
      <c r="J73" s="1"/>
      <c r="K73" s="1"/>
    </row>
    <row r="74" spans="1:11" ht="12.75">
      <c r="A74" s="34" t="s">
        <v>42</v>
      </c>
      <c r="B74" s="21" t="s">
        <v>21</v>
      </c>
      <c r="C74" s="26">
        <v>1</v>
      </c>
      <c r="D74" s="26">
        <v>16.16</v>
      </c>
      <c r="E74" s="27">
        <f>(C74*D74)</f>
        <v>16.16</v>
      </c>
      <c r="F74" s="28"/>
      <c r="G74" s="35" t="s">
        <v>42</v>
      </c>
      <c r="H74" s="1" t="s">
        <v>21</v>
      </c>
      <c r="I74" s="29"/>
      <c r="J74" s="29"/>
      <c r="K74" s="30">
        <f>(I74*J74)</f>
        <v>0</v>
      </c>
    </row>
    <row r="75" spans="1:11" ht="12.75">
      <c r="A75" s="34" t="s">
        <v>43</v>
      </c>
      <c r="B75" s="21" t="s">
        <v>21</v>
      </c>
      <c r="C75" s="26">
        <v>1</v>
      </c>
      <c r="D75" s="26">
        <v>9.6</v>
      </c>
      <c r="E75" s="27">
        <f>(C75*D75)</f>
        <v>9.6</v>
      </c>
      <c r="F75" s="28"/>
      <c r="G75" s="35" t="s">
        <v>43</v>
      </c>
      <c r="H75" s="1" t="s">
        <v>21</v>
      </c>
      <c r="I75" s="29"/>
      <c r="J75" s="29"/>
      <c r="K75" s="30">
        <f>(I75*J75)</f>
        <v>0</v>
      </c>
    </row>
    <row r="76" spans="1:11" ht="12.75">
      <c r="A76" s="34" t="s">
        <v>44</v>
      </c>
      <c r="B76" s="21" t="s">
        <v>21</v>
      </c>
      <c r="C76" s="26">
        <v>0</v>
      </c>
      <c r="D76" s="26">
        <v>0</v>
      </c>
      <c r="E76" s="27">
        <f>(C76*D76)</f>
        <v>0</v>
      </c>
      <c r="F76" s="28"/>
      <c r="G76" s="35" t="s">
        <v>44</v>
      </c>
      <c r="H76" s="1" t="s">
        <v>21</v>
      </c>
      <c r="I76" s="29"/>
      <c r="J76" s="29"/>
      <c r="K76" s="30">
        <f>(I76*J76)</f>
        <v>0</v>
      </c>
    </row>
    <row r="77" spans="1:11" ht="12.75">
      <c r="A77" s="34"/>
      <c r="B77" s="21"/>
      <c r="C77" s="26"/>
      <c r="D77" s="26"/>
      <c r="E77" s="27"/>
      <c r="F77" s="28"/>
      <c r="G77" s="35"/>
      <c r="H77" s="1"/>
      <c r="I77" s="53"/>
      <c r="J77" s="53"/>
      <c r="K77" s="30"/>
    </row>
    <row r="78" spans="1:11" ht="14.25">
      <c r="A78" s="34"/>
      <c r="B78" s="21"/>
      <c r="C78" s="26"/>
      <c r="D78" s="26"/>
      <c r="E78" s="27"/>
      <c r="F78" s="28"/>
      <c r="G78" s="35" t="s">
        <v>45</v>
      </c>
      <c r="H78" s="1" t="s">
        <v>21</v>
      </c>
      <c r="I78" s="29"/>
      <c r="J78" s="29"/>
      <c r="K78" s="30">
        <f>(I78*J78)</f>
        <v>0</v>
      </c>
    </row>
    <row r="79" spans="1:11" ht="12.75">
      <c r="A79" s="34"/>
      <c r="B79" s="21"/>
      <c r="C79" s="26"/>
      <c r="D79" s="26"/>
      <c r="E79" s="27"/>
      <c r="F79" s="28"/>
      <c r="G79" s="35"/>
      <c r="H79" s="1"/>
      <c r="I79" s="30"/>
      <c r="J79" s="30"/>
      <c r="K79" s="30"/>
    </row>
    <row r="80" spans="1:11" ht="12.75">
      <c r="A80" s="31" t="s">
        <v>46</v>
      </c>
      <c r="B80" s="21"/>
      <c r="C80" s="26"/>
      <c r="D80" s="26"/>
      <c r="E80" s="27">
        <f>SUM(E31:E76)</f>
        <v>183.932</v>
      </c>
      <c r="F80" s="28"/>
      <c r="G80" s="32" t="s">
        <v>46</v>
      </c>
      <c r="H80" s="1"/>
      <c r="I80" s="30"/>
      <c r="J80" s="30"/>
      <c r="K80" s="30">
        <f>SUM(K31:K78)</f>
        <v>0</v>
      </c>
    </row>
    <row r="81" spans="1:11" ht="12.75">
      <c r="A81" s="34"/>
      <c r="B81" s="21"/>
      <c r="C81" s="26"/>
      <c r="D81" s="26"/>
      <c r="E81" s="27"/>
      <c r="F81" s="28"/>
      <c r="G81" s="35"/>
      <c r="H81" s="1"/>
      <c r="I81" s="30"/>
      <c r="J81" s="30"/>
      <c r="K81" s="30"/>
    </row>
    <row r="82" spans="1:11" ht="12.75">
      <c r="A82" s="34" t="s">
        <v>47</v>
      </c>
      <c r="B82" s="21" t="s">
        <v>21</v>
      </c>
      <c r="C82" s="26">
        <f>(E80)</f>
        <v>183.932</v>
      </c>
      <c r="D82" s="54">
        <v>0.0399</v>
      </c>
      <c r="E82" s="27">
        <f>(C82*D82)/2</f>
        <v>3.6694433999999996</v>
      </c>
      <c r="F82" s="28"/>
      <c r="G82" s="32" t="s">
        <v>47</v>
      </c>
      <c r="H82" s="1" t="s">
        <v>21</v>
      </c>
      <c r="I82" s="55"/>
      <c r="J82" s="106">
        <f>(K80)</f>
        <v>0</v>
      </c>
      <c r="K82" s="30">
        <f>(I82*J82)/2</f>
        <v>0</v>
      </c>
    </row>
    <row r="83" spans="1:11" ht="12.75">
      <c r="A83" s="34"/>
      <c r="B83" s="21"/>
      <c r="C83" s="26"/>
      <c r="D83" s="54"/>
      <c r="E83" s="27"/>
      <c r="F83" s="28"/>
      <c r="G83" s="56" t="s">
        <v>110</v>
      </c>
      <c r="H83" s="1"/>
      <c r="I83" s="53"/>
      <c r="J83" s="57"/>
      <c r="K83" s="30"/>
    </row>
    <row r="84" spans="1:11" ht="12.75">
      <c r="A84" s="31"/>
      <c r="B84" s="21"/>
      <c r="C84" s="26"/>
      <c r="D84" s="54"/>
      <c r="E84" s="27"/>
      <c r="F84" s="28"/>
      <c r="G84" s="32"/>
      <c r="H84" s="1"/>
      <c r="I84" s="30"/>
      <c r="J84" s="43"/>
      <c r="K84" s="30"/>
    </row>
    <row r="85" spans="1:11" ht="12.75">
      <c r="A85" s="108" t="s">
        <v>93</v>
      </c>
      <c r="B85" s="21"/>
      <c r="C85" s="26"/>
      <c r="D85" s="54"/>
      <c r="E85" s="109">
        <f>SUM(E80:E82)</f>
        <v>187.6014434</v>
      </c>
      <c r="F85" s="28"/>
      <c r="G85" s="108" t="s">
        <v>93</v>
      </c>
      <c r="H85" s="1"/>
      <c r="I85" s="30"/>
      <c r="J85" s="43"/>
      <c r="K85" s="67">
        <f>SUM(K80:K82)</f>
        <v>0</v>
      </c>
    </row>
    <row r="86" spans="1:11" ht="12.75">
      <c r="A86" s="31"/>
      <c r="B86" s="21"/>
      <c r="C86" s="26"/>
      <c r="D86" s="54"/>
      <c r="E86" s="27"/>
      <c r="F86" s="28"/>
      <c r="G86" s="110"/>
      <c r="H86" s="1"/>
      <c r="I86" s="30"/>
      <c r="J86" s="43"/>
      <c r="K86" s="67"/>
    </row>
    <row r="87" spans="1:11" ht="12.75">
      <c r="A87" s="108" t="s">
        <v>94</v>
      </c>
      <c r="B87" s="21"/>
      <c r="C87" s="26"/>
      <c r="D87" s="54"/>
      <c r="E87" s="65">
        <f>(E85/C19)</f>
        <v>3.2345076448275862</v>
      </c>
      <c r="F87" s="28"/>
      <c r="G87" s="108" t="s">
        <v>94</v>
      </c>
      <c r="H87" s="21"/>
      <c r="I87" s="26"/>
      <c r="J87" s="54"/>
      <c r="K87" s="65" t="e">
        <f>(K85/I19)</f>
        <v>#DIV/0!</v>
      </c>
    </row>
    <row r="88" spans="1:11" ht="12.75">
      <c r="A88" s="108"/>
      <c r="B88" s="21"/>
      <c r="C88" s="26"/>
      <c r="D88" s="54"/>
      <c r="E88" s="65"/>
      <c r="F88" s="28"/>
      <c r="G88" s="108"/>
      <c r="H88" s="21"/>
      <c r="I88" s="26"/>
      <c r="J88" s="54"/>
      <c r="K88" s="65"/>
    </row>
    <row r="89" spans="1:11" ht="12.75">
      <c r="A89" s="24" t="s">
        <v>48</v>
      </c>
      <c r="B89" s="21"/>
      <c r="C89" s="26"/>
      <c r="D89" s="26"/>
      <c r="E89" s="27"/>
      <c r="F89" s="28"/>
      <c r="G89" s="25" t="s">
        <v>48</v>
      </c>
      <c r="H89" s="1"/>
      <c r="I89" s="30"/>
      <c r="J89" s="30"/>
      <c r="K89" s="30"/>
    </row>
    <row r="90" spans="1:11" ht="12.75">
      <c r="A90" s="34"/>
      <c r="B90" s="21"/>
      <c r="C90" s="26"/>
      <c r="D90" s="26"/>
      <c r="E90" s="27"/>
      <c r="F90" s="28"/>
      <c r="G90" s="35"/>
      <c r="H90" s="1"/>
      <c r="I90" s="30"/>
      <c r="J90" s="30"/>
      <c r="K90" s="30"/>
    </row>
    <row r="91" spans="1:11" ht="12.75">
      <c r="A91" s="20"/>
      <c r="B91" s="21" t="s">
        <v>3</v>
      </c>
      <c r="C91" s="21" t="s">
        <v>4</v>
      </c>
      <c r="D91" s="21" t="s">
        <v>5</v>
      </c>
      <c r="E91" s="22" t="s">
        <v>6</v>
      </c>
      <c r="F91" s="23"/>
      <c r="H91" s="1" t="s">
        <v>3</v>
      </c>
      <c r="I91" s="1" t="s">
        <v>4</v>
      </c>
      <c r="J91" s="1" t="s">
        <v>5</v>
      </c>
      <c r="K91" s="1" t="s">
        <v>6</v>
      </c>
    </row>
    <row r="92" spans="1:11" ht="12.75">
      <c r="A92" s="58"/>
      <c r="B92" s="21"/>
      <c r="C92" s="21"/>
      <c r="D92" s="21" t="s">
        <v>7</v>
      </c>
      <c r="E92" s="22" t="s">
        <v>8</v>
      </c>
      <c r="F92" s="23"/>
      <c r="G92" s="59"/>
      <c r="H92" s="1"/>
      <c r="I92" s="1"/>
      <c r="J92" s="1" t="s">
        <v>7</v>
      </c>
      <c r="K92" s="1" t="s">
        <v>8</v>
      </c>
    </row>
    <row r="93" spans="1:11" ht="12.75">
      <c r="A93" s="58"/>
      <c r="B93" s="21"/>
      <c r="C93" s="26"/>
      <c r="D93" s="26"/>
      <c r="E93" s="27"/>
      <c r="F93" s="28"/>
      <c r="G93" s="59"/>
      <c r="H93" s="1"/>
      <c r="I93" s="30"/>
      <c r="J93" s="30"/>
      <c r="K93" s="30"/>
    </row>
    <row r="94" spans="1:11" ht="12.75">
      <c r="A94" s="60" t="s">
        <v>97</v>
      </c>
      <c r="B94" s="21" t="s">
        <v>49</v>
      </c>
      <c r="C94" s="26">
        <v>0</v>
      </c>
      <c r="D94" s="26">
        <v>0</v>
      </c>
      <c r="E94" s="27">
        <f>(C94*D94)</f>
        <v>0</v>
      </c>
      <c r="F94" s="28"/>
      <c r="G94" s="61" t="s">
        <v>114</v>
      </c>
      <c r="H94" s="1" t="s">
        <v>49</v>
      </c>
      <c r="I94" s="55"/>
      <c r="J94" s="62">
        <f>(K23)</f>
        <v>0</v>
      </c>
      <c r="K94" s="30">
        <f>(I94*J94)</f>
        <v>0</v>
      </c>
    </row>
    <row r="95" spans="1:11" ht="12.75">
      <c r="A95" s="60"/>
      <c r="B95" s="21"/>
      <c r="C95" s="54"/>
      <c r="D95" s="26"/>
      <c r="E95" s="27"/>
      <c r="F95" s="28"/>
      <c r="G95" s="63"/>
      <c r="H95" s="1"/>
      <c r="I95" s="43"/>
      <c r="J95" s="30"/>
      <c r="K95" s="30"/>
    </row>
    <row r="96" spans="1:11" ht="12.75">
      <c r="A96" s="60" t="s">
        <v>50</v>
      </c>
      <c r="B96" s="21" t="s">
        <v>21</v>
      </c>
      <c r="C96" s="44">
        <v>1</v>
      </c>
      <c r="D96" s="44">
        <v>123.6</v>
      </c>
      <c r="E96" s="27">
        <f>(C96*D96)</f>
        <v>123.6</v>
      </c>
      <c r="F96" s="28"/>
      <c r="G96" s="63" t="s">
        <v>50</v>
      </c>
      <c r="H96" s="1" t="s">
        <v>21</v>
      </c>
      <c r="I96" s="29"/>
      <c r="J96" s="29"/>
      <c r="K96" s="30">
        <f>(I96*J96)</f>
        <v>0</v>
      </c>
    </row>
    <row r="97" spans="1:11" ht="12.75">
      <c r="A97" s="60"/>
      <c r="B97" s="21"/>
      <c r="C97" s="54"/>
      <c r="D97" s="26"/>
      <c r="E97" s="27"/>
      <c r="F97" s="28"/>
      <c r="G97" s="63"/>
      <c r="H97" s="1"/>
      <c r="I97" s="64"/>
      <c r="J97" s="64"/>
      <c r="K97" s="30"/>
    </row>
    <row r="98" spans="1:11" ht="12.75">
      <c r="A98" s="60" t="s">
        <v>51</v>
      </c>
      <c r="B98" s="21" t="s">
        <v>32</v>
      </c>
      <c r="C98" s="26">
        <v>1.38</v>
      </c>
      <c r="D98" s="26">
        <v>10</v>
      </c>
      <c r="E98" s="27">
        <f>(C98*D98)</f>
        <v>13.799999999999999</v>
      </c>
      <c r="F98" s="28"/>
      <c r="G98" s="63" t="s">
        <v>51</v>
      </c>
      <c r="H98" s="1" t="s">
        <v>32</v>
      </c>
      <c r="I98" s="29"/>
      <c r="J98" s="29"/>
      <c r="K98" s="30">
        <f>(I98*J98)</f>
        <v>0</v>
      </c>
    </row>
    <row r="99" spans="1:11" ht="12.75">
      <c r="A99" s="60"/>
      <c r="B99" s="21"/>
      <c r="C99" s="26"/>
      <c r="D99" s="26"/>
      <c r="E99" s="27"/>
      <c r="F99" s="28"/>
      <c r="G99" s="63"/>
      <c r="H99" s="1"/>
      <c r="I99" s="30"/>
      <c r="J99" s="30"/>
      <c r="K99" s="30"/>
    </row>
    <row r="100" spans="1:11" ht="12.75">
      <c r="A100" s="60" t="s">
        <v>52</v>
      </c>
      <c r="B100" s="21"/>
      <c r="C100" s="26"/>
      <c r="D100" s="26"/>
      <c r="E100" s="27"/>
      <c r="F100" s="28"/>
      <c r="G100" s="63" t="s">
        <v>52</v>
      </c>
      <c r="H100" s="1"/>
      <c r="I100" s="30"/>
      <c r="J100" s="30"/>
      <c r="K100" s="30"/>
    </row>
    <row r="101" spans="1:11" ht="12.75">
      <c r="A101" s="34" t="s">
        <v>42</v>
      </c>
      <c r="B101" s="21" t="s">
        <v>21</v>
      </c>
      <c r="C101" s="26">
        <v>1</v>
      </c>
      <c r="D101" s="26">
        <v>9.29</v>
      </c>
      <c r="E101" s="27">
        <f>(C101*D101)</f>
        <v>9.29</v>
      </c>
      <c r="F101" s="28"/>
      <c r="G101" s="35" t="s">
        <v>42</v>
      </c>
      <c r="H101" s="1" t="s">
        <v>21</v>
      </c>
      <c r="I101" s="29"/>
      <c r="J101" s="29"/>
      <c r="K101" s="30">
        <f>(I101*J101)</f>
        <v>0</v>
      </c>
    </row>
    <row r="102" spans="1:11" ht="12.75">
      <c r="A102" s="34" t="s">
        <v>43</v>
      </c>
      <c r="B102" s="21" t="s">
        <v>21</v>
      </c>
      <c r="C102" s="26">
        <v>1</v>
      </c>
      <c r="D102" s="26">
        <v>6.27</v>
      </c>
      <c r="E102" s="27">
        <f>(C102*D102)</f>
        <v>6.27</v>
      </c>
      <c r="F102" s="28"/>
      <c r="G102" s="35" t="s">
        <v>43</v>
      </c>
      <c r="H102" s="1" t="s">
        <v>21</v>
      </c>
      <c r="I102" s="29"/>
      <c r="J102" s="29"/>
      <c r="K102" s="30">
        <f>(I102*J102)</f>
        <v>0</v>
      </c>
    </row>
    <row r="103" spans="1:11" ht="12.75">
      <c r="A103" s="34" t="s">
        <v>44</v>
      </c>
      <c r="B103" s="21" t="s">
        <v>21</v>
      </c>
      <c r="C103" s="26">
        <v>0</v>
      </c>
      <c r="D103" s="26">
        <v>0</v>
      </c>
      <c r="E103" s="27">
        <f>(C103*D103)</f>
        <v>0</v>
      </c>
      <c r="F103" s="28"/>
      <c r="G103" s="35" t="s">
        <v>44</v>
      </c>
      <c r="H103" s="1" t="s">
        <v>21</v>
      </c>
      <c r="I103" s="29"/>
      <c r="J103" s="29"/>
      <c r="K103" s="30">
        <f>(I103*J103)</f>
        <v>0</v>
      </c>
    </row>
    <row r="104" spans="1:11" ht="12.75">
      <c r="A104" s="34"/>
      <c r="B104" s="21"/>
      <c r="C104" s="26"/>
      <c r="D104" s="26"/>
      <c r="E104" s="27"/>
      <c r="F104" s="28"/>
      <c r="G104" s="35"/>
      <c r="H104" s="1"/>
      <c r="I104" s="30"/>
      <c r="J104" s="30"/>
      <c r="K104" s="30"/>
    </row>
    <row r="105" spans="1:11" ht="12.75">
      <c r="A105" s="60" t="s">
        <v>53</v>
      </c>
      <c r="B105" s="21"/>
      <c r="C105" s="26"/>
      <c r="D105" s="26"/>
      <c r="E105" s="27"/>
      <c r="F105" s="28"/>
      <c r="G105" s="63" t="s">
        <v>53</v>
      </c>
      <c r="H105" s="1"/>
      <c r="I105" s="30"/>
      <c r="J105" s="30"/>
      <c r="K105" s="30"/>
    </row>
    <row r="106" spans="1:11" ht="12.75">
      <c r="A106" s="34" t="s">
        <v>42</v>
      </c>
      <c r="B106" s="21" t="s">
        <v>21</v>
      </c>
      <c r="C106" s="26">
        <v>1</v>
      </c>
      <c r="D106" s="26">
        <v>11.74</v>
      </c>
      <c r="E106" s="27">
        <f>(C106*D106)</f>
        <v>11.74</v>
      </c>
      <c r="F106" s="28"/>
      <c r="G106" s="35" t="s">
        <v>42</v>
      </c>
      <c r="H106" s="1" t="s">
        <v>21</v>
      </c>
      <c r="I106" s="29"/>
      <c r="J106" s="29"/>
      <c r="K106" s="30">
        <f>(I106*J106)</f>
        <v>0</v>
      </c>
    </row>
    <row r="107" spans="1:11" ht="12.75">
      <c r="A107" s="34" t="s">
        <v>43</v>
      </c>
      <c r="B107" s="21" t="s">
        <v>21</v>
      </c>
      <c r="C107" s="26">
        <v>1</v>
      </c>
      <c r="D107" s="26">
        <v>14.56</v>
      </c>
      <c r="E107" s="27">
        <f>(C107*D107)</f>
        <v>14.56</v>
      </c>
      <c r="F107" s="28"/>
      <c r="G107" s="35" t="s">
        <v>43</v>
      </c>
      <c r="H107" s="1" t="s">
        <v>21</v>
      </c>
      <c r="I107" s="29"/>
      <c r="J107" s="29"/>
      <c r="K107" s="30">
        <f>(I107*J107)</f>
        <v>0</v>
      </c>
    </row>
    <row r="108" spans="1:11" ht="12.75">
      <c r="A108" s="34" t="s">
        <v>44</v>
      </c>
      <c r="B108" s="21" t="s">
        <v>21</v>
      </c>
      <c r="C108" s="26">
        <v>0</v>
      </c>
      <c r="D108" s="26">
        <v>0</v>
      </c>
      <c r="E108" s="27">
        <f>(C108*D108)</f>
        <v>0</v>
      </c>
      <c r="F108" s="28"/>
      <c r="G108" s="35" t="s">
        <v>44</v>
      </c>
      <c r="H108" s="1" t="s">
        <v>21</v>
      </c>
      <c r="I108" s="29"/>
      <c r="J108" s="29"/>
      <c r="K108" s="30">
        <f>(I108*J108)</f>
        <v>0</v>
      </c>
    </row>
    <row r="109" spans="1:11" ht="12.75">
      <c r="A109" s="20"/>
      <c r="B109" s="21"/>
      <c r="C109" s="21"/>
      <c r="D109" s="21"/>
      <c r="E109" s="22"/>
      <c r="F109" s="23"/>
      <c r="H109" s="1"/>
      <c r="I109" s="1"/>
      <c r="J109" s="1"/>
      <c r="K109" s="1"/>
    </row>
    <row r="110" spans="1:11" ht="12.75">
      <c r="A110" s="108" t="s">
        <v>95</v>
      </c>
      <c r="B110" s="72"/>
      <c r="C110" s="72"/>
      <c r="D110" s="72"/>
      <c r="E110" s="109">
        <f>SUM(E94:E109)</f>
        <v>179.26000000000002</v>
      </c>
      <c r="F110" s="68"/>
      <c r="G110" s="111" t="s">
        <v>95</v>
      </c>
      <c r="H110" s="72"/>
      <c r="I110" s="72"/>
      <c r="J110" s="72"/>
      <c r="K110" s="67">
        <f>SUM(K94:K109)</f>
        <v>0</v>
      </c>
    </row>
    <row r="111" spans="2:11" ht="12.75">
      <c r="B111" s="1"/>
      <c r="C111" s="1"/>
      <c r="D111" s="1"/>
      <c r="E111" s="112"/>
      <c r="F111" s="113"/>
      <c r="G111" s="114"/>
      <c r="H111" s="1"/>
      <c r="I111" s="1"/>
      <c r="J111" s="1"/>
      <c r="K111" s="1"/>
    </row>
    <row r="112" spans="1:11" ht="12.75">
      <c r="A112" s="33" t="s">
        <v>96</v>
      </c>
      <c r="B112" s="1"/>
      <c r="C112" s="1"/>
      <c r="D112" s="1"/>
      <c r="E112" s="109">
        <f>(E85+E110)</f>
        <v>366.8614434</v>
      </c>
      <c r="F112" s="68"/>
      <c r="G112" s="115" t="s">
        <v>96</v>
      </c>
      <c r="H112" s="113"/>
      <c r="I112" s="113"/>
      <c r="J112" s="113"/>
      <c r="K112" s="68">
        <f>(K85+K110)</f>
        <v>0</v>
      </c>
    </row>
    <row r="113" spans="1:11" ht="12.75">
      <c r="A113" s="20"/>
      <c r="B113" s="21"/>
      <c r="C113" s="21"/>
      <c r="D113" s="21"/>
      <c r="E113" s="22"/>
      <c r="F113" s="23"/>
      <c r="H113" s="1"/>
      <c r="I113" s="1"/>
      <c r="J113" s="1"/>
      <c r="K113" s="1"/>
    </row>
    <row r="114" spans="1:11" ht="12.75">
      <c r="A114" s="58" t="s">
        <v>98</v>
      </c>
      <c r="B114" s="1"/>
      <c r="C114" s="1"/>
      <c r="D114" s="1"/>
      <c r="E114" s="109">
        <f>(E23-E85)</f>
        <v>342.8985566</v>
      </c>
      <c r="F114" s="68"/>
      <c r="G114" s="116" t="s">
        <v>98</v>
      </c>
      <c r="H114" s="113"/>
      <c r="I114" s="113"/>
      <c r="J114" s="113"/>
      <c r="K114" s="68">
        <f>(K23-K85)</f>
        <v>0</v>
      </c>
    </row>
    <row r="115" spans="1:11" ht="12.75">
      <c r="A115" s="58"/>
      <c r="B115" s="1"/>
      <c r="C115" s="1"/>
      <c r="D115" s="1"/>
      <c r="E115" s="68"/>
      <c r="F115" s="66"/>
      <c r="G115" s="117"/>
      <c r="H115" s="113"/>
      <c r="I115" s="113"/>
      <c r="J115" s="113"/>
      <c r="K115" s="68"/>
    </row>
    <row r="116" spans="1:11" ht="12.75">
      <c r="A116" s="33" t="s">
        <v>99</v>
      </c>
      <c r="B116" s="21"/>
      <c r="C116" s="21"/>
      <c r="D116" s="21"/>
      <c r="E116" s="65">
        <f>(E23-E112)</f>
        <v>163.63855660000002</v>
      </c>
      <c r="F116" s="66"/>
      <c r="G116" s="33" t="s">
        <v>99</v>
      </c>
      <c r="H116" s="1"/>
      <c r="I116" s="1"/>
      <c r="J116" s="1"/>
      <c r="K116" s="65">
        <f>(K23-K112)</f>
        <v>0</v>
      </c>
    </row>
    <row r="117" spans="1:11" ht="12.75">
      <c r="A117" s="33"/>
      <c r="B117" s="21"/>
      <c r="C117" s="21"/>
      <c r="D117" s="21"/>
      <c r="E117" s="65"/>
      <c r="F117" s="66"/>
      <c r="G117" s="4"/>
      <c r="H117" s="1"/>
      <c r="I117" s="1"/>
      <c r="J117" s="1"/>
      <c r="K117" s="67"/>
    </row>
    <row r="118" spans="1:11" ht="12.75">
      <c r="A118" s="4" t="s">
        <v>101</v>
      </c>
      <c r="B118" s="1" t="s">
        <v>55</v>
      </c>
      <c r="C118" s="21"/>
      <c r="D118" s="21"/>
      <c r="E118" s="109">
        <f>E112/C19</f>
        <v>6.3251973</v>
      </c>
      <c r="F118" s="66"/>
      <c r="G118" s="4" t="s">
        <v>101</v>
      </c>
      <c r="H118" s="1" t="s">
        <v>55</v>
      </c>
      <c r="I118" s="1"/>
      <c r="J118" s="1"/>
      <c r="K118" s="65" t="e">
        <f>K112/I19</f>
        <v>#DIV/0!</v>
      </c>
    </row>
    <row r="119" spans="1:11" ht="12.75">
      <c r="A119" s="4"/>
      <c r="B119" s="1"/>
      <c r="C119" s="21"/>
      <c r="D119" s="21"/>
      <c r="E119" s="65"/>
      <c r="F119" s="66"/>
      <c r="G119" s="4"/>
      <c r="H119" s="1"/>
      <c r="I119" s="1"/>
      <c r="J119" s="1"/>
      <c r="K119" s="65"/>
    </row>
    <row r="120" spans="1:11" ht="12.75">
      <c r="A120" s="4" t="s">
        <v>100</v>
      </c>
      <c r="B120" s="1" t="s">
        <v>55</v>
      </c>
      <c r="C120" s="21"/>
      <c r="D120" s="21"/>
      <c r="E120" s="68">
        <f>(E112-E20)/C19</f>
        <v>0.4286455758620687</v>
      </c>
      <c r="F120" s="66"/>
      <c r="G120" s="4" t="s">
        <v>100</v>
      </c>
      <c r="H120" s="1" t="s">
        <v>55</v>
      </c>
      <c r="I120" s="1"/>
      <c r="J120" s="1"/>
      <c r="K120" s="68" t="e">
        <f>(K112-K20)/I19</f>
        <v>#DIV/0!</v>
      </c>
    </row>
    <row r="121" spans="1:11" ht="12.75">
      <c r="A121" s="4" t="s">
        <v>87</v>
      </c>
      <c r="B121" s="1"/>
      <c r="C121" s="1"/>
      <c r="D121" s="1"/>
      <c r="E121" s="68"/>
      <c r="F121" s="66"/>
      <c r="G121" s="4" t="s">
        <v>87</v>
      </c>
      <c r="H121" s="1"/>
      <c r="I121" s="1"/>
      <c r="J121" s="1"/>
      <c r="K121" s="67"/>
    </row>
    <row r="122" spans="1:11" ht="12.75">
      <c r="A122" s="4"/>
      <c r="B122" s="1"/>
      <c r="C122" s="1"/>
      <c r="D122" s="1"/>
      <c r="E122" s="68"/>
      <c r="F122" s="68"/>
      <c r="G122" s="4"/>
      <c r="H122" s="1"/>
      <c r="I122" s="1"/>
      <c r="J122" s="1"/>
      <c r="K122" s="67"/>
    </row>
    <row r="123" spans="1:11" ht="14.25">
      <c r="A123" s="119" t="s">
        <v>127</v>
      </c>
      <c r="B123" s="1"/>
      <c r="C123" s="1"/>
      <c r="D123" s="1"/>
      <c r="E123" s="68"/>
      <c r="F123" s="113"/>
      <c r="G123" s="4"/>
      <c r="H123" s="1"/>
      <c r="I123" s="1"/>
      <c r="J123" s="1"/>
      <c r="K123" s="68"/>
    </row>
    <row r="124" spans="2:11" ht="12.75">
      <c r="B124" s="1"/>
      <c r="C124" s="1"/>
      <c r="D124" s="1"/>
      <c r="E124" s="68"/>
      <c r="F124" s="68"/>
      <c r="G124" s="4"/>
      <c r="H124" s="1"/>
      <c r="I124" s="1"/>
      <c r="J124" s="1"/>
      <c r="K124" s="67"/>
    </row>
    <row r="125" spans="1:11" ht="14.25">
      <c r="A125" s="69" t="s">
        <v>104</v>
      </c>
      <c r="B125" s="1"/>
      <c r="C125" s="1"/>
      <c r="D125" s="1"/>
      <c r="E125" s="68"/>
      <c r="F125" s="68"/>
      <c r="G125" s="4"/>
      <c r="H125" s="1"/>
      <c r="I125" s="1"/>
      <c r="J125" s="1"/>
      <c r="K125" s="67"/>
    </row>
    <row r="126" spans="1:11" ht="12.75">
      <c r="A126" s="2" t="s">
        <v>88</v>
      </c>
      <c r="B126" s="1"/>
      <c r="C126" s="1"/>
      <c r="D126" s="1"/>
      <c r="E126" s="68"/>
      <c r="F126" s="68"/>
      <c r="G126" s="4"/>
      <c r="H126" s="1"/>
      <c r="I126" s="1"/>
      <c r="J126" s="1"/>
      <c r="K126" s="67"/>
    </row>
    <row r="127" spans="1:7" ht="12.75">
      <c r="A127" s="107" t="s">
        <v>118</v>
      </c>
      <c r="B127" s="1"/>
      <c r="C127" s="1"/>
      <c r="D127" s="1"/>
      <c r="E127" s="30"/>
      <c r="F127" s="30"/>
      <c r="G127" s="4"/>
    </row>
    <row r="128" spans="1:7" ht="12.75">
      <c r="A128" s="107"/>
      <c r="B128" s="1"/>
      <c r="C128" s="1"/>
      <c r="D128" s="1"/>
      <c r="E128" s="30"/>
      <c r="F128" s="30"/>
      <c r="G128" s="4"/>
    </row>
    <row r="129" spans="1:7" ht="12.75">
      <c r="A129" s="2" t="s">
        <v>120</v>
      </c>
      <c r="B129" s="1"/>
      <c r="C129" s="1"/>
      <c r="D129" s="1"/>
      <c r="E129" s="30"/>
      <c r="F129" s="30"/>
      <c r="G129" s="4"/>
    </row>
    <row r="130" spans="1:7" ht="12.75">
      <c r="A130" s="2"/>
      <c r="B130" s="1"/>
      <c r="C130" s="1"/>
      <c r="D130" s="1"/>
      <c r="E130" s="30"/>
      <c r="F130" s="30"/>
      <c r="G130" s="4"/>
    </row>
    <row r="131" spans="1:6" ht="12.75">
      <c r="A131" s="2" t="s">
        <v>125</v>
      </c>
      <c r="B131" s="1"/>
      <c r="C131" s="1"/>
      <c r="D131" s="1"/>
      <c r="E131" s="1"/>
      <c r="F131" s="1"/>
    </row>
    <row r="132" ht="12.75">
      <c r="A132" t="s">
        <v>56</v>
      </c>
    </row>
  </sheetData>
  <sheetProtection password="C610" sheet="1"/>
  <mergeCells count="1">
    <mergeCell ref="J2:J4"/>
  </mergeCells>
  <hyperlinks>
    <hyperlink ref="A127" r:id="rId1" display="  Wisconsin's 2010 Custom Rate Guide.  "/>
  </hyperlinks>
  <printOptions/>
  <pageMargins left="0.75" right="0.75" top="1" bottom="1" header="0.5" footer="0.5"/>
  <pageSetup orientation="landscape" scale="47" r:id="rId3"/>
  <rowBreaks count="1" manualBreakCount="1">
    <brk id="56" max="255" man="1"/>
  </rowBreaks>
  <ignoredErrors>
    <ignoredError sqref="J82" unlockedFormula="1"/>
    <ignoredError sqref="K87 K118:K1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11.140625" style="0" customWidth="1"/>
    <col min="4" max="5" width="10.57421875" style="0" bestFit="1" customWidth="1"/>
    <col min="6" max="6" width="10.8515625" style="0" customWidth="1"/>
    <col min="7" max="7" width="10.7109375" style="0" customWidth="1"/>
    <col min="8" max="8" width="10.57421875" style="0" customWidth="1"/>
    <col min="10" max="10" width="13.7109375" style="0" customWidth="1"/>
    <col min="11" max="11" width="9.28125" style="0" customWidth="1"/>
    <col min="12" max="12" width="11.140625" style="0" customWidth="1"/>
    <col min="13" max="13" width="10.7109375" style="0" customWidth="1"/>
    <col min="14" max="14" width="11.00390625" style="0" customWidth="1"/>
    <col min="15" max="15" width="11.140625" style="0" customWidth="1"/>
    <col min="16" max="16" width="12.140625" style="0" customWidth="1"/>
  </cols>
  <sheetData>
    <row r="6" ht="15.75">
      <c r="A6" s="125" t="s">
        <v>124</v>
      </c>
    </row>
    <row r="7" ht="12.75">
      <c r="A7" s="4"/>
    </row>
    <row r="8" ht="12.75">
      <c r="A8" s="4"/>
    </row>
    <row r="9" spans="5:14" ht="15.75">
      <c r="E9" s="128" t="s">
        <v>1</v>
      </c>
      <c r="F9" s="128"/>
      <c r="M9" s="128" t="s">
        <v>2</v>
      </c>
      <c r="N9" s="128"/>
    </row>
    <row r="11" spans="3:16" ht="12.75">
      <c r="C11" s="4"/>
      <c r="D11" s="4"/>
      <c r="E11" s="129" t="s">
        <v>57</v>
      </c>
      <c r="F11" s="129"/>
      <c r="G11" s="4"/>
      <c r="H11" s="4"/>
      <c r="K11" s="4"/>
      <c r="L11" s="4"/>
      <c r="M11" s="4" t="s">
        <v>85</v>
      </c>
      <c r="N11" s="4"/>
      <c r="O11" s="4"/>
      <c r="P11" s="4"/>
    </row>
    <row r="12" spans="3:16" ht="12.75">
      <c r="C12" s="4" t="s">
        <v>58</v>
      </c>
      <c r="D12" s="4"/>
      <c r="E12" s="4"/>
      <c r="F12" s="4"/>
      <c r="G12" s="4"/>
      <c r="H12" s="4"/>
      <c r="K12" s="4" t="s">
        <v>58</v>
      </c>
      <c r="L12" s="4"/>
      <c r="M12" s="4"/>
      <c r="N12" s="4"/>
      <c r="O12" s="4"/>
      <c r="P12" s="4"/>
    </row>
    <row r="13" spans="3:16" ht="12.75">
      <c r="C13" s="4"/>
      <c r="D13" s="4"/>
      <c r="E13" s="129" t="s">
        <v>91</v>
      </c>
      <c r="F13" s="129"/>
      <c r="G13" s="4"/>
      <c r="H13" s="4"/>
      <c r="K13" s="4"/>
      <c r="L13" s="4"/>
      <c r="M13" s="129" t="s">
        <v>91</v>
      </c>
      <c r="N13" s="129"/>
      <c r="O13" s="4"/>
      <c r="P13" s="4"/>
    </row>
    <row r="16" spans="4:16" ht="13.5" thickBot="1">
      <c r="D16" s="71">
        <v>-0.2</v>
      </c>
      <c r="E16" s="71">
        <v>-0.1</v>
      </c>
      <c r="F16" s="72" t="s">
        <v>5</v>
      </c>
      <c r="G16" s="73" t="s">
        <v>59</v>
      </c>
      <c r="H16" s="73" t="s">
        <v>60</v>
      </c>
      <c r="L16" s="71">
        <v>-0.2</v>
      </c>
      <c r="M16" s="71">
        <v>-0.1</v>
      </c>
      <c r="N16" s="72" t="s">
        <v>5</v>
      </c>
      <c r="O16" s="73" t="s">
        <v>59</v>
      </c>
      <c r="P16" s="73" t="s">
        <v>60</v>
      </c>
    </row>
    <row r="17" spans="1:16" ht="13.5" thickBot="1">
      <c r="A17" s="74"/>
      <c r="D17" s="75">
        <f>ROUND((F17*0.8),2)</f>
        <v>2.6</v>
      </c>
      <c r="E17" s="76">
        <f>ROUND((F17*0.9),2)</f>
        <v>2.93</v>
      </c>
      <c r="F17" s="76">
        <f>Budget!D19</f>
        <v>3.25</v>
      </c>
      <c r="G17" s="76">
        <f>ROUND((F17*1.1),2)</f>
        <v>3.58</v>
      </c>
      <c r="H17" s="77">
        <f>ROUND((F17*1.2),2)</f>
        <v>3.9</v>
      </c>
      <c r="L17" s="75">
        <f>ROUND((N17*0.8),2)</f>
        <v>0</v>
      </c>
      <c r="M17" s="76">
        <f>ROUND((N17*0.9),2)</f>
        <v>0</v>
      </c>
      <c r="N17" s="76">
        <f>Budget!J19</f>
        <v>0</v>
      </c>
      <c r="O17" s="76">
        <f>ROUND((N17*1.1),2)</f>
        <v>0</v>
      </c>
      <c r="P17" s="77">
        <f>ROUND((N17*1.2),2)</f>
        <v>0</v>
      </c>
    </row>
    <row r="18" spans="1:16" ht="12.75">
      <c r="A18" s="74"/>
      <c r="B18" s="78">
        <v>-0.2</v>
      </c>
      <c r="C18" s="79">
        <f>(0.8*C20)</f>
        <v>46.400000000000006</v>
      </c>
      <c r="D18" s="99">
        <f>(D17*C18)-(Budget!E112-Budget!E20)</f>
        <v>95.77855660000003</v>
      </c>
      <c r="E18" s="99">
        <f>(E17*C18)-(Budget!E112-Budget!E20)</f>
        <v>111.09055660000004</v>
      </c>
      <c r="F18" s="99">
        <f>(F17*C18)-(Budget!E112-Budget!E20)</f>
        <v>125.93855660000003</v>
      </c>
      <c r="G18" s="99">
        <f>(G17*C18)-(Budget!E112-Budget!E20)</f>
        <v>141.25055660000004</v>
      </c>
      <c r="H18" s="100">
        <f>(H17*C18)-(Budget!E112-Budget!E20)</f>
        <v>156.09855660000002</v>
      </c>
      <c r="J18" s="78">
        <v>-0.2</v>
      </c>
      <c r="K18" s="79">
        <f>(0.8*K20)</f>
        <v>0</v>
      </c>
      <c r="L18" s="99">
        <f>(L17*K18)-(Budget!K112-Budget!K20)</f>
        <v>0</v>
      </c>
      <c r="M18" s="99">
        <f>(M17*K18)-(Budget!K112-Budget!K20)</f>
        <v>0</v>
      </c>
      <c r="N18" s="99">
        <f>(N17*K18)-(Budget!K112-Budget!K20)</f>
        <v>0</v>
      </c>
      <c r="O18" s="99">
        <f>(O17*K18)-(Budget!K112-Budget!K20)</f>
        <v>0</v>
      </c>
      <c r="P18" s="100">
        <f>(P17*K18)-(Budget!K112-Budget!K20)</f>
        <v>0</v>
      </c>
    </row>
    <row r="19" spans="1:16" ht="12.75">
      <c r="A19" s="32"/>
      <c r="B19" s="78">
        <v>-0.1</v>
      </c>
      <c r="C19" s="80">
        <f>(0.9*C20)</f>
        <v>52.2</v>
      </c>
      <c r="D19" s="101">
        <f>(D17*C19)-(Budget!E112-Budget!E20)</f>
        <v>110.85855660000001</v>
      </c>
      <c r="E19" s="101">
        <f>(E17*C19)-(Budget!E112-Budget!E20)</f>
        <v>128.08455660000004</v>
      </c>
      <c r="F19" s="101">
        <f>(F17*C19)-(Budget!E112-Budget!E20)</f>
        <v>144.78855660000002</v>
      </c>
      <c r="G19" s="101">
        <f>(G17*C19)-(Budget!E112-Budget!E20)</f>
        <v>162.01455660000002</v>
      </c>
      <c r="H19" s="122">
        <f>(H17*C19)-(Budget!E112-Budget!E20)</f>
        <v>178.71855660000003</v>
      </c>
      <c r="J19" s="78">
        <v>-0.1</v>
      </c>
      <c r="K19" s="80">
        <f>(0.9*K20)</f>
        <v>0</v>
      </c>
      <c r="L19" s="101">
        <f>(L17*K19)-(Budget!K112-Budget!K20)</f>
        <v>0</v>
      </c>
      <c r="M19" s="101">
        <f>(M17*K19)-(Budget!K112-Budget!K20)</f>
        <v>0</v>
      </c>
      <c r="N19" s="101">
        <f>(N17*K19)-(Budget!K112-Budget!K20)</f>
        <v>0</v>
      </c>
      <c r="O19" s="101">
        <f>(O17*K19)-(Budget!K112-Budget!K20)</f>
        <v>0</v>
      </c>
      <c r="P19" s="102">
        <f>(P17*K19)-(Budget!K112-Budget!K20)</f>
        <v>0</v>
      </c>
    </row>
    <row r="20" spans="1:16" ht="12.75">
      <c r="A20" s="74"/>
      <c r="B20" s="59" t="s">
        <v>61</v>
      </c>
      <c r="C20" s="80">
        <f>Budget!C19</f>
        <v>58</v>
      </c>
      <c r="D20" s="101">
        <f>(D17*C20)-(Budget!E112-Budget!E20)</f>
        <v>125.93855660000003</v>
      </c>
      <c r="E20" s="101">
        <f>(E17*C20)-(Budget!E112-Budget!E20)</f>
        <v>145.0785566</v>
      </c>
      <c r="F20" s="101">
        <f>(F17*C20)-(Budget!E112-Budget!E20)</f>
        <v>163.63855660000002</v>
      </c>
      <c r="G20" s="123">
        <f>(G17*C20)-(Budget!E112-Budget!E20)</f>
        <v>182.77855660000003</v>
      </c>
      <c r="H20" s="102">
        <f>(H17*C20)-(Budget!E112-Budget!E20)</f>
        <v>201.3385566</v>
      </c>
      <c r="J20" s="59" t="s">
        <v>61</v>
      </c>
      <c r="K20" s="80">
        <f>Budget!I19</f>
        <v>0</v>
      </c>
      <c r="L20" s="101">
        <f>(L17*K20)-(Budget!K112-Budget!K20)</f>
        <v>0</v>
      </c>
      <c r="M20" s="101">
        <f>(M17*K20)-(Budget!K112-Budget!K20)</f>
        <v>0</v>
      </c>
      <c r="N20" s="101">
        <f>(N17*K20)-(Budget!K112-Budget!K20)</f>
        <v>0</v>
      </c>
      <c r="O20" s="101">
        <f>(O17*K20)-(Budget!K112-Budget!K20)</f>
        <v>0</v>
      </c>
      <c r="P20" s="102">
        <f>(P17*K20)-(Budget!K112-Budget!K20)</f>
        <v>0</v>
      </c>
    </row>
    <row r="21" spans="1:16" ht="12.75">
      <c r="A21" s="74"/>
      <c r="B21" s="81" t="s">
        <v>59</v>
      </c>
      <c r="C21" s="80">
        <f>(1.1*C20)</f>
        <v>63.800000000000004</v>
      </c>
      <c r="D21" s="101">
        <f>(D17*C21)-(Budget!E112-Budget!E20)</f>
        <v>141.01855660000004</v>
      </c>
      <c r="E21" s="101">
        <f>(E17*C21)-(Budget!E112-Budget!E20)</f>
        <v>162.07255660000004</v>
      </c>
      <c r="F21" s="101">
        <f>(F17*C21)-(Budget!E112-Budget!E20)</f>
        <v>182.48855660000004</v>
      </c>
      <c r="G21" s="101">
        <f>(G17*C21)-(Budget!E112-Budget!E20)</f>
        <v>203.54255660000004</v>
      </c>
      <c r="H21" s="102">
        <f>(H17*C21)-(Budget!E112-Budget!E20)</f>
        <v>223.95855660000004</v>
      </c>
      <c r="J21" s="81" t="s">
        <v>59</v>
      </c>
      <c r="K21" s="80">
        <f>(1.1*K20)</f>
        <v>0</v>
      </c>
      <c r="L21" s="101">
        <f>(L17*K21)-(Budget!K112-Budget!K20)</f>
        <v>0</v>
      </c>
      <c r="M21" s="101">
        <f>(M17*K21)-(Budget!K112-Budget!K20)</f>
        <v>0</v>
      </c>
      <c r="N21" s="101">
        <f>(N17*K21)-(Budget!K112-Budget!K20)</f>
        <v>0</v>
      </c>
      <c r="O21" s="101">
        <f>(O17*K21)-(Budget!K112-Budget!K20)</f>
        <v>0</v>
      </c>
      <c r="P21" s="102">
        <f>(P17*K21)-(Budget!K112-Budget!K20)</f>
        <v>0</v>
      </c>
    </row>
    <row r="22" spans="2:16" ht="13.5" thickBot="1">
      <c r="B22" s="78" t="s">
        <v>60</v>
      </c>
      <c r="C22" s="82">
        <f>(1.2*C20)</f>
        <v>69.6</v>
      </c>
      <c r="D22" s="103">
        <f>(D17*C22)-(Budget!E112-Budget!E20)</f>
        <v>156.0985566</v>
      </c>
      <c r="E22" s="103">
        <f>(E17*C22)-(Budget!E112-Budget!E20)</f>
        <v>179.0665566</v>
      </c>
      <c r="F22" s="103">
        <f>(F17*C22)-(Budget!E112-Budget!E20)</f>
        <v>201.3385566</v>
      </c>
      <c r="G22" s="103">
        <f>(G17*C22)-(Budget!E112-Budget!E20)</f>
        <v>224.3065566</v>
      </c>
      <c r="H22" s="104">
        <f>(H17*C22)-(Budget!E112-Budget!E20)</f>
        <v>246.5785566</v>
      </c>
      <c r="J22" s="78" t="s">
        <v>60</v>
      </c>
      <c r="K22" s="82">
        <f>(1.2*K20)</f>
        <v>0</v>
      </c>
      <c r="L22" s="103">
        <f>(L17*K22)-(Budget!K112-Budget!K20)</f>
        <v>0</v>
      </c>
      <c r="M22" s="103">
        <f>(M17*K22)-(Budget!K112-Budget!K20)</f>
        <v>0</v>
      </c>
      <c r="N22" s="103">
        <f>(N17*K22)-(Budget!K112-Budget!K20)</f>
        <v>0</v>
      </c>
      <c r="O22" s="103">
        <f>(O17*K22)-(Budget!K112-Budget!K20)</f>
        <v>0</v>
      </c>
      <c r="P22" s="104">
        <f>(P17*K22)-(Budget!K112-Budget!K20)</f>
        <v>0</v>
      </c>
    </row>
    <row r="27" spans="3:14" ht="12.75">
      <c r="C27" s="4"/>
      <c r="D27" s="4"/>
      <c r="E27" s="4" t="s">
        <v>62</v>
      </c>
      <c r="F27" s="4"/>
      <c r="K27" s="4"/>
      <c r="L27" s="4"/>
      <c r="M27" s="4" t="s">
        <v>62</v>
      </c>
      <c r="N27" s="4"/>
    </row>
    <row r="28" spans="3:14" ht="12.75">
      <c r="C28" s="4" t="s">
        <v>63</v>
      </c>
      <c r="D28" s="4"/>
      <c r="E28" s="4"/>
      <c r="F28" s="4"/>
      <c r="K28" s="4" t="s">
        <v>63</v>
      </c>
      <c r="L28" s="4"/>
      <c r="M28" s="4"/>
      <c r="N28" s="4"/>
    </row>
    <row r="29" spans="3:14" ht="12.75">
      <c r="C29" s="4"/>
      <c r="D29" s="4"/>
      <c r="E29" s="129" t="s">
        <v>91</v>
      </c>
      <c r="F29" s="129"/>
      <c r="K29" s="4"/>
      <c r="L29" s="4"/>
      <c r="M29" s="129" t="s">
        <v>91</v>
      </c>
      <c r="N29" s="129"/>
    </row>
    <row r="31" spans="4:16" ht="13.5" thickBot="1">
      <c r="D31" s="71">
        <v>-0.2</v>
      </c>
      <c r="E31" s="71">
        <v>-0.1</v>
      </c>
      <c r="F31" s="72" t="s">
        <v>5</v>
      </c>
      <c r="G31" s="73" t="s">
        <v>59</v>
      </c>
      <c r="H31" s="73" t="s">
        <v>60</v>
      </c>
      <c r="L31" s="71">
        <v>-0.2</v>
      </c>
      <c r="M31" s="71">
        <v>-0.1</v>
      </c>
      <c r="N31" s="72" t="s">
        <v>5</v>
      </c>
      <c r="O31" s="73" t="s">
        <v>59</v>
      </c>
      <c r="P31" s="73" t="s">
        <v>60</v>
      </c>
    </row>
    <row r="32" spans="4:16" ht="13.5" thickBot="1">
      <c r="D32" s="83">
        <f>ROUND((F32*0.8),2)</f>
        <v>2.6</v>
      </c>
      <c r="E32" s="84">
        <f>ROUND((F32*0.9),2)</f>
        <v>2.93</v>
      </c>
      <c r="F32" s="84">
        <f>Budget!D19</f>
        <v>3.25</v>
      </c>
      <c r="G32" s="85">
        <f>ROUND((F32*1.1),2)</f>
        <v>3.58</v>
      </c>
      <c r="H32" s="77">
        <f>ROUND((F32*1.2),2)</f>
        <v>3.9</v>
      </c>
      <c r="L32" s="83">
        <f>ROUND((N32*0.8),2)</f>
        <v>0</v>
      </c>
      <c r="M32" s="84">
        <f>ROUND((N32*0.9),2)</f>
        <v>0</v>
      </c>
      <c r="N32" s="76">
        <f>Budget!J19</f>
        <v>0</v>
      </c>
      <c r="O32" s="85">
        <f>ROUND((N32*1.1),2)</f>
        <v>0</v>
      </c>
      <c r="P32" s="77">
        <f>ROUND((N32*1.2),2)</f>
        <v>0</v>
      </c>
    </row>
    <row r="33" spans="2:16" ht="12.75">
      <c r="B33" s="78">
        <v>-0.2</v>
      </c>
      <c r="C33" s="86">
        <f>(0.8*C35)</f>
        <v>19.88915471999999</v>
      </c>
      <c r="D33" s="87">
        <f>(C33/D32)</f>
        <v>7.649674892307688</v>
      </c>
      <c r="E33" s="88">
        <f>(C33/E32)</f>
        <v>6.788107412969279</v>
      </c>
      <c r="F33" s="88">
        <f>(C33/F32)</f>
        <v>6.119739913846151</v>
      </c>
      <c r="G33" s="88">
        <f>(C33/G32)</f>
        <v>5.555629810055863</v>
      </c>
      <c r="H33" s="89">
        <f>(C33/H32)</f>
        <v>5.099783261538459</v>
      </c>
      <c r="J33" s="78">
        <v>-0.2</v>
      </c>
      <c r="K33" s="86">
        <f>(0.8*K35)</f>
        <v>0</v>
      </c>
      <c r="L33" s="87" t="e">
        <f>(K33/L32)</f>
        <v>#DIV/0!</v>
      </c>
      <c r="M33" s="88" t="e">
        <f>(K33/M32)</f>
        <v>#DIV/0!</v>
      </c>
      <c r="N33" s="88" t="e">
        <f>(K33/N32)</f>
        <v>#DIV/0!</v>
      </c>
      <c r="O33" s="88" t="e">
        <f>(K33/O32)</f>
        <v>#DIV/0!</v>
      </c>
      <c r="P33" s="89" t="e">
        <f>(K33/P32)</f>
        <v>#DIV/0!</v>
      </c>
    </row>
    <row r="34" spans="2:16" ht="12.75">
      <c r="B34" s="78">
        <v>-0.1</v>
      </c>
      <c r="C34" s="90">
        <f>(0.9*C35)</f>
        <v>22.375299059999985</v>
      </c>
      <c r="D34" s="91">
        <f>(C34/D32)</f>
        <v>8.605884253846147</v>
      </c>
      <c r="E34" s="92">
        <f>(C34/E32)</f>
        <v>7.636620839590439</v>
      </c>
      <c r="F34" s="92">
        <f>(C34/F32)</f>
        <v>6.884707403076918</v>
      </c>
      <c r="G34" s="92">
        <f>(C34/G32)</f>
        <v>6.250083536312845</v>
      </c>
      <c r="H34" s="93">
        <f>(C34/H32)</f>
        <v>5.737256169230766</v>
      </c>
      <c r="J34" s="78">
        <v>-0.1</v>
      </c>
      <c r="K34" s="90">
        <f>(0.9*K35)</f>
        <v>0</v>
      </c>
      <c r="L34" s="91" t="e">
        <f>(K34/L32)</f>
        <v>#DIV/0!</v>
      </c>
      <c r="M34" s="92" t="e">
        <f>(K34/M32)</f>
        <v>#DIV/0!</v>
      </c>
      <c r="N34" s="92" t="e">
        <f>(K34/N32)</f>
        <v>#DIV/0!</v>
      </c>
      <c r="O34" s="92" t="e">
        <f>(K34/O32)</f>
        <v>#DIV/0!</v>
      </c>
      <c r="P34" s="93" t="e">
        <f>(K34/P32)</f>
        <v>#DIV/0!</v>
      </c>
    </row>
    <row r="35" spans="2:16" ht="12.75">
      <c r="B35" s="59" t="s">
        <v>54</v>
      </c>
      <c r="C35" s="90">
        <f>(Budget!E112-Budget!E20)</f>
        <v>24.861443399999985</v>
      </c>
      <c r="D35" s="91">
        <f>(C35/D32)</f>
        <v>9.56209361538461</v>
      </c>
      <c r="E35" s="92">
        <f>(C35/E32)</f>
        <v>8.485134266211599</v>
      </c>
      <c r="F35" s="92">
        <f>(C35/F32)</f>
        <v>7.649674892307687</v>
      </c>
      <c r="G35" s="92">
        <f>(C35/G32)</f>
        <v>6.944537262569828</v>
      </c>
      <c r="H35" s="93">
        <f>(C35/H32)</f>
        <v>6.374729076923074</v>
      </c>
      <c r="J35" s="59" t="s">
        <v>54</v>
      </c>
      <c r="K35" s="90">
        <f>(Budget!K112-Budget!K20)</f>
        <v>0</v>
      </c>
      <c r="L35" s="91" t="e">
        <f>(K35/L32)</f>
        <v>#DIV/0!</v>
      </c>
      <c r="M35" s="92" t="e">
        <f>(K35/M32)</f>
        <v>#DIV/0!</v>
      </c>
      <c r="N35" s="92" t="e">
        <f>(K35/N32)</f>
        <v>#DIV/0!</v>
      </c>
      <c r="O35" s="92" t="e">
        <f>(K35/O32)</f>
        <v>#DIV/0!</v>
      </c>
      <c r="P35" s="93" t="e">
        <f>(K35/P32)</f>
        <v>#DIV/0!</v>
      </c>
    </row>
    <row r="36" spans="2:16" ht="12.75">
      <c r="B36" s="81" t="s">
        <v>59</v>
      </c>
      <c r="C36" s="90">
        <f>(1.1*C35)</f>
        <v>27.347587739999984</v>
      </c>
      <c r="D36" s="91">
        <f>(C36/D32)</f>
        <v>10.51830297692307</v>
      </c>
      <c r="E36" s="92">
        <f>(C36/E32)</f>
        <v>9.33364769283276</v>
      </c>
      <c r="F36" s="92">
        <f>(C36/F32)</f>
        <v>8.414642381538457</v>
      </c>
      <c r="G36" s="92">
        <f>(C36/G32)</f>
        <v>7.638990988826811</v>
      </c>
      <c r="H36" s="93">
        <f>(C36/H32)</f>
        <v>7.0122019846153805</v>
      </c>
      <c r="J36" s="81" t="s">
        <v>59</v>
      </c>
      <c r="K36" s="90">
        <f>(1.1*K35)</f>
        <v>0</v>
      </c>
      <c r="L36" s="91" t="e">
        <f>(K36/L32)</f>
        <v>#DIV/0!</v>
      </c>
      <c r="M36" s="92" t="e">
        <f>(K36/M32)</f>
        <v>#DIV/0!</v>
      </c>
      <c r="N36" s="92" t="e">
        <f>(K36/N32)</f>
        <v>#DIV/0!</v>
      </c>
      <c r="O36" s="92" t="e">
        <f>(K36/O32)</f>
        <v>#DIV/0!</v>
      </c>
      <c r="P36" s="93" t="e">
        <f>(K36/P32)</f>
        <v>#DIV/0!</v>
      </c>
    </row>
    <row r="37" spans="2:16" ht="13.5" thickBot="1">
      <c r="B37" s="78" t="s">
        <v>60</v>
      </c>
      <c r="C37" s="94">
        <f>(1.2*C35)</f>
        <v>29.83373207999998</v>
      </c>
      <c r="D37" s="95">
        <f>(C37/D32)</f>
        <v>11.47451233846153</v>
      </c>
      <c r="E37" s="96">
        <f>(C37/E32)</f>
        <v>10.182161119453918</v>
      </c>
      <c r="F37" s="96">
        <f>(C37/F32)</f>
        <v>9.179609870769225</v>
      </c>
      <c r="G37" s="96">
        <f>(C37/G32)</f>
        <v>8.333444715083793</v>
      </c>
      <c r="H37" s="97">
        <f>(C37/H32)</f>
        <v>7.649674892307687</v>
      </c>
      <c r="J37" s="78" t="s">
        <v>60</v>
      </c>
      <c r="K37" s="94">
        <f>(1.2*K35)</f>
        <v>0</v>
      </c>
      <c r="L37" s="95" t="e">
        <f>(K37/L32)</f>
        <v>#DIV/0!</v>
      </c>
      <c r="M37" s="96" t="e">
        <f>(K37/M32)</f>
        <v>#DIV/0!</v>
      </c>
      <c r="N37" s="96" t="e">
        <f>(K37/N32)</f>
        <v>#DIV/0!</v>
      </c>
      <c r="O37" s="96" t="e">
        <f>(K37/O32)</f>
        <v>#DIV/0!</v>
      </c>
      <c r="P37" s="97" t="e">
        <f>(K37/P32)</f>
        <v>#DIV/0!</v>
      </c>
    </row>
  </sheetData>
  <sheetProtection password="C610" sheet="1" objects="1" scenarios="1"/>
  <mergeCells count="7">
    <mergeCell ref="M9:N9"/>
    <mergeCell ref="E9:F9"/>
    <mergeCell ref="M29:N29"/>
    <mergeCell ref="M13:N13"/>
    <mergeCell ref="E29:F29"/>
    <mergeCell ref="E11:F11"/>
    <mergeCell ref="E13:F13"/>
  </mergeCells>
  <printOptions/>
  <pageMargins left="0.75" right="0.75" top="1" bottom="1" header="0.5" footer="0.5"/>
  <pageSetup horizontalDpi="300" verticalDpi="300" orientation="landscape" r:id="rId2"/>
  <ignoredErrors>
    <ignoredError sqref="J21:J22 J36:J37 O16:P16 O31:P31 G16:H16 B30:B37 G31:H31 B21:B28" numberStoredAsText="1"/>
    <ignoredError sqref="L33:P3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ht="15.75">
      <c r="A8" s="125" t="s">
        <v>126</v>
      </c>
      <c r="B8" s="70"/>
    </row>
    <row r="9" spans="1:2" ht="15.75">
      <c r="A9" s="125" t="s">
        <v>64</v>
      </c>
      <c r="B9" s="70"/>
    </row>
    <row r="11" spans="1:9" ht="12.75">
      <c r="A11" s="72" t="s">
        <v>65</v>
      </c>
      <c r="B11" s="72" t="s">
        <v>66</v>
      </c>
      <c r="C11" s="72" t="s">
        <v>67</v>
      </c>
      <c r="D11" s="72" t="s">
        <v>68</v>
      </c>
      <c r="E11" s="72" t="s">
        <v>69</v>
      </c>
      <c r="F11" s="72" t="s">
        <v>70</v>
      </c>
      <c r="G11" s="72" t="s">
        <v>71</v>
      </c>
      <c r="H11" s="72" t="s">
        <v>72</v>
      </c>
      <c r="I11" s="72" t="s">
        <v>73</v>
      </c>
    </row>
    <row r="12" spans="1:9" ht="12.75">
      <c r="A12" s="72"/>
      <c r="B12" s="72"/>
      <c r="C12" s="72"/>
      <c r="D12" s="72"/>
      <c r="E12" s="72"/>
      <c r="F12" s="72"/>
      <c r="G12" s="72"/>
      <c r="H12" s="72" t="s">
        <v>74</v>
      </c>
      <c r="I12" s="72" t="s">
        <v>75</v>
      </c>
    </row>
    <row r="14" spans="1:9" ht="12.75">
      <c r="A14" s="2" t="s">
        <v>116</v>
      </c>
      <c r="B14" s="2" t="s">
        <v>111</v>
      </c>
      <c r="C14" s="98">
        <v>3.92</v>
      </c>
      <c r="D14" s="98">
        <v>2.46</v>
      </c>
      <c r="E14" s="98">
        <v>1.31</v>
      </c>
      <c r="F14" s="98">
        <v>3.68</v>
      </c>
      <c r="G14" s="98">
        <v>1.62</v>
      </c>
      <c r="H14" s="30">
        <v>1</v>
      </c>
      <c r="I14" s="98">
        <f aca="true" t="shared" si="0" ref="I14:I20">SUM(C14:G14)*H14</f>
        <v>12.989999999999998</v>
      </c>
    </row>
    <row r="15" spans="1:9" ht="12.75">
      <c r="A15" s="2" t="s">
        <v>76</v>
      </c>
      <c r="B15" s="2" t="s">
        <v>77</v>
      </c>
      <c r="C15" s="98">
        <v>3.49</v>
      </c>
      <c r="D15" s="98">
        <v>1.93</v>
      </c>
      <c r="E15" s="98">
        <v>0.99</v>
      </c>
      <c r="F15" s="98">
        <v>1.94</v>
      </c>
      <c r="G15" s="98">
        <v>1.2</v>
      </c>
      <c r="H15" s="30">
        <v>1</v>
      </c>
      <c r="I15" s="98">
        <f t="shared" si="0"/>
        <v>9.549999999999999</v>
      </c>
    </row>
    <row r="16" spans="1:9" ht="12.75">
      <c r="A16" s="2" t="s">
        <v>117</v>
      </c>
      <c r="B16" t="s">
        <v>78</v>
      </c>
      <c r="C16" s="98">
        <v>5.14</v>
      </c>
      <c r="D16" s="98">
        <v>2.76</v>
      </c>
      <c r="E16" s="98">
        <v>4.13</v>
      </c>
      <c r="F16" s="98">
        <v>4.63</v>
      </c>
      <c r="G16" s="98">
        <v>3.5</v>
      </c>
      <c r="H16" s="30">
        <v>1</v>
      </c>
      <c r="I16" s="98">
        <f t="shared" si="0"/>
        <v>20.16</v>
      </c>
    </row>
    <row r="17" spans="1:9" ht="12.75">
      <c r="A17" t="s">
        <v>112</v>
      </c>
      <c r="B17" s="2" t="s">
        <v>119</v>
      </c>
      <c r="C17" s="98">
        <v>7.85</v>
      </c>
      <c r="D17" s="98">
        <v>5.56</v>
      </c>
      <c r="E17" s="98">
        <v>1.43</v>
      </c>
      <c r="F17" s="98">
        <v>5.3</v>
      </c>
      <c r="G17" s="98">
        <v>15.78</v>
      </c>
      <c r="H17" s="30">
        <v>1</v>
      </c>
      <c r="I17" s="98">
        <f t="shared" si="0"/>
        <v>35.92</v>
      </c>
    </row>
    <row r="18" spans="1:9" ht="12.75">
      <c r="A18" s="2" t="s">
        <v>79</v>
      </c>
      <c r="B18" t="s">
        <v>80</v>
      </c>
      <c r="C18" s="98">
        <v>3.96</v>
      </c>
      <c r="D18" s="98">
        <v>1.61</v>
      </c>
      <c r="E18" s="98">
        <v>3.03</v>
      </c>
      <c r="F18" s="98">
        <v>1.43</v>
      </c>
      <c r="G18" s="98">
        <v>2.73</v>
      </c>
      <c r="H18" s="30">
        <v>1</v>
      </c>
      <c r="I18" s="98">
        <f t="shared" si="0"/>
        <v>12.76</v>
      </c>
    </row>
    <row r="19" spans="1:9" ht="12.75">
      <c r="A19" s="2" t="s">
        <v>79</v>
      </c>
      <c r="B19" t="s">
        <v>81</v>
      </c>
      <c r="C19" s="98">
        <v>1.06</v>
      </c>
      <c r="D19" s="98">
        <v>0.73</v>
      </c>
      <c r="E19" s="98">
        <v>6.73</v>
      </c>
      <c r="F19" s="98">
        <v>1.24</v>
      </c>
      <c r="G19" s="98">
        <v>0.38</v>
      </c>
      <c r="H19" s="30">
        <v>1</v>
      </c>
      <c r="I19" s="98">
        <f t="shared" si="0"/>
        <v>10.14</v>
      </c>
    </row>
    <row r="20" spans="1:9" ht="12.75">
      <c r="A20" s="2" t="s">
        <v>89</v>
      </c>
      <c r="B20" t="s">
        <v>90</v>
      </c>
      <c r="C20" s="98">
        <v>0.88</v>
      </c>
      <c r="D20" s="98">
        <v>0.51</v>
      </c>
      <c r="E20" s="98">
        <v>0.55</v>
      </c>
      <c r="F20" s="98">
        <v>0.42</v>
      </c>
      <c r="G20" s="98">
        <v>0.54</v>
      </c>
      <c r="H20" s="30">
        <v>1</v>
      </c>
      <c r="I20" s="98">
        <f t="shared" si="0"/>
        <v>2.9000000000000004</v>
      </c>
    </row>
    <row r="21" spans="1:9" ht="12.75">
      <c r="A21" t="s">
        <v>82</v>
      </c>
      <c r="C21" s="98" t="s">
        <v>83</v>
      </c>
      <c r="D21" s="98"/>
      <c r="E21" s="98"/>
      <c r="F21" s="98">
        <f>SUM(F14:F20)*0.15</f>
        <v>2.796</v>
      </c>
      <c r="G21" s="98"/>
      <c r="H21" s="98"/>
      <c r="I21" s="98"/>
    </row>
    <row r="22" spans="3:9" ht="12.75">
      <c r="C22" s="98"/>
      <c r="D22" s="98"/>
      <c r="E22" s="98"/>
      <c r="F22" s="98"/>
      <c r="G22" s="98"/>
      <c r="H22" s="98"/>
      <c r="I22" s="98"/>
    </row>
    <row r="23" spans="1:9" ht="12.75">
      <c r="A23" t="s">
        <v>84</v>
      </c>
      <c r="C23" s="98">
        <f>SUM(C14:C22)</f>
        <v>26.299999999999997</v>
      </c>
      <c r="D23" s="98">
        <f>SUM(D14:D22)</f>
        <v>15.559999999999999</v>
      </c>
      <c r="E23" s="98">
        <f>SUM(E14:E22)</f>
        <v>18.169999999999998</v>
      </c>
      <c r="F23" s="98">
        <f>SUM(F14:F22)</f>
        <v>21.436</v>
      </c>
      <c r="G23" s="98">
        <f>SUM(G14:G22)</f>
        <v>25.75</v>
      </c>
      <c r="H23" s="98"/>
      <c r="I23" s="98">
        <f>SUM(C23:G23)</f>
        <v>107.21600000000001</v>
      </c>
    </row>
  </sheetData>
  <sheetProtection password="C1D0" sheet="1" objects="1" scenarios="1"/>
  <printOptions/>
  <pageMargins left="0.75" right="0.75" top="1" bottom="1" header="0.5" footer="0.5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2008-03-18T18:09:41Z</cp:lastPrinted>
  <dcterms:created xsi:type="dcterms:W3CDTF">2008-01-07T21:11:34Z</dcterms:created>
  <dcterms:modified xsi:type="dcterms:W3CDTF">2014-03-25T14:44:52Z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