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eifer DMI and Feed Cost" sheetId="1" r:id="rId1"/>
    <sheet name="Heifer DM Intake Table" sheetId="2" r:id="rId2"/>
  </sheets>
  <definedNames>
    <definedName name="\g">'Heifer DMI and Feed Cost'!$S$2</definedName>
    <definedName name="\h">'Heifer DMI and Feed Cost'!$S$4</definedName>
    <definedName name="\l">#N/A</definedName>
    <definedName name="\o">#N/A</definedName>
    <definedName name="\p">#N/A</definedName>
    <definedName name="\r">#N/A</definedName>
    <definedName name="\s">'Heifer DMI and Feed Cost'!#REF!</definedName>
    <definedName name="\t">'Heifer DMI and Feed Cost'!#REF!</definedName>
    <definedName name="\u">'Heifer DMI and Feed Cost'!#REF!</definedName>
    <definedName name="\v">'Heifer DMI and Feed Cost'!#REF!</definedName>
    <definedName name="\w">#N/A</definedName>
    <definedName name="\z">'Heifer DMI and Feed Cost'!$S$7</definedName>
    <definedName name="_10">'Heifer DMI and Feed Cost'!#REF!</definedName>
    <definedName name="_105">'Heifer DMI and Feed Cost'!#REF!</definedName>
    <definedName name="_106">'Heifer DMI and Feed Cost'!#REF!</definedName>
    <definedName name="_109">'Heifer DMI and Feed Cost'!#REF!</definedName>
    <definedName name="_11">'Heifer DMI and Feed Cost'!#REF!</definedName>
    <definedName name="_110">'Heifer DMI and Feed Cost'!#REF!</definedName>
    <definedName name="_113">'Heifer DMI and Feed Cost'!#REF!</definedName>
    <definedName name="_114">'Heifer DMI and Feed Cost'!#REF!</definedName>
    <definedName name="_118">'Heifer DMI and Feed Cost'!#REF!</definedName>
    <definedName name="_119">'Heifer DMI and Feed Cost'!#REF!</definedName>
    <definedName name="_120">'Heifer DMI and Feed Cost'!#REF!</definedName>
    <definedName name="_121">'Heifer DMI and Feed Cost'!#REF!</definedName>
    <definedName name="_122">'Heifer DMI and Feed Cost'!#REF!</definedName>
    <definedName name="_124">'Heifer DMI and Feed Cost'!#REF!</definedName>
    <definedName name="_127">'Heifer DMI and Feed Cost'!#REF!</definedName>
    <definedName name="_128">'Heifer DMI and Feed Cost'!#REF!</definedName>
    <definedName name="_129">'Heifer DMI and Feed Cost'!#REF!</definedName>
    <definedName name="_13">'Heifer DMI and Feed Cost'!#REF!</definedName>
    <definedName name="_130">'Heifer DMI and Feed Cost'!#REF!</definedName>
    <definedName name="_132">'Heifer DMI and Feed Cost'!#REF!</definedName>
    <definedName name="_134">'Heifer DMI and Feed Cost'!#REF!</definedName>
    <definedName name="_14">'Heifer DMI and Feed Cost'!#REF!</definedName>
    <definedName name="_16">'Heifer DMI and Feed Cost'!#REF!</definedName>
    <definedName name="_168">'Heifer DMI and Feed Cost'!#REF!</definedName>
    <definedName name="_17">'Heifer DMI and Feed Cost'!#REF!</definedName>
    <definedName name="_180">'Heifer DMI and Feed Cost'!#REF!</definedName>
    <definedName name="_181">'Heifer DMI and Feed Cost'!#REF!</definedName>
    <definedName name="_182">'Heifer DMI and Feed Cost'!#REF!</definedName>
    <definedName name="_19">'Heifer DMI and Feed Cost'!#REF!</definedName>
    <definedName name="_203">'Heifer DMI and Feed Cost'!#REF!</definedName>
    <definedName name="_208">'Heifer DMI and Feed Cost'!#REF!</definedName>
    <definedName name="_21">'Heifer DMI and Feed Cost'!#REF!</definedName>
    <definedName name="_23">'Heifer DMI and Feed Cost'!#REF!</definedName>
    <definedName name="_24">'Heifer DMI and Feed Cost'!#REF!</definedName>
    <definedName name="_25">'Heifer DMI and Feed Cost'!#REF!</definedName>
    <definedName name="_27">'Heifer DMI and Feed Cost'!#REF!</definedName>
    <definedName name="_29">'Heifer DMI and Feed Cost'!#REF!</definedName>
    <definedName name="_30">'Heifer DMI and Feed Cost'!#REF!</definedName>
    <definedName name="_31">'Heifer DMI and Feed Cost'!#REF!</definedName>
    <definedName name="_32">'Heifer DMI and Feed Cost'!#REF!</definedName>
    <definedName name="_38">'Heifer DMI and Feed Cost'!#REF!</definedName>
    <definedName name="_4">'Heifer DMI and Feed Cost'!#REF!</definedName>
    <definedName name="_46">'Heifer DMI and Feed Cost'!#REF!</definedName>
    <definedName name="_47">'Heifer DMI and Feed Cost'!#REF!</definedName>
    <definedName name="_49">'Heifer DMI and Feed Cost'!#REF!</definedName>
    <definedName name="_6">'Heifer DMI and Feed Cost'!#REF!</definedName>
    <definedName name="_60">'Heifer DMI and Feed Cost'!#REF!</definedName>
    <definedName name="_70">'Heifer DMI and Feed Cost'!#REF!</definedName>
    <definedName name="_72">'Heifer DMI and Feed Cost'!#REF!</definedName>
    <definedName name="_76">'Heifer DMI and Feed Cost'!#REF!</definedName>
    <definedName name="_77">'Heifer DMI and Feed Cost'!#REF!</definedName>
    <definedName name="_78">'Heifer DMI and Feed Cost'!#REF!</definedName>
    <definedName name="_79">'Heifer DMI and Feed Cost'!#REF!</definedName>
    <definedName name="_8">'Heifer DMI and Feed Cost'!#REF!</definedName>
    <definedName name="_81">'Heifer DMI and Feed Cost'!#REF!</definedName>
    <definedName name="_82">'Heifer DMI and Feed Cost'!#REF!</definedName>
    <definedName name="_85">'Heifer DMI and Feed Cost'!#REF!</definedName>
    <definedName name="_86">'Heifer DMI and Feed Cost'!#REF!</definedName>
    <definedName name="_88">'Heifer DMI and Feed Cost'!#REF!</definedName>
    <definedName name="_89">'Heifer DMI and Feed Cost'!#REF!</definedName>
    <definedName name="_9">'Heifer DMI and Feed Cost'!#REF!</definedName>
    <definedName name="_93">'Heifer DMI and Feed Cost'!#REF!</definedName>
    <definedName name="_94">'Heifer DMI and Feed Cost'!#REF!</definedName>
    <definedName name="_95">'Heifer DMI and Feed Cost'!#REF!</definedName>
    <definedName name="_96">'Heifer DMI and Feed Cost'!#REF!</definedName>
    <definedName name="_97">'Heifer DMI and Feed Cost'!#REF!</definedName>
    <definedName name="_98">'Heifer DMI and Feed Cost'!#REF!</definedName>
    <definedName name="_99">'Heifer DMI and Feed Cost'!#REF!</definedName>
    <definedName name="_Fill" hidden="1">'Heifer DMI and Feed Cost'!#REF!</definedName>
    <definedName name="_Regression_Int" localSheetId="0" hidden="1">1</definedName>
    <definedName name="AGEDEAD">#N/A</definedName>
    <definedName name="ALL">'Heifer DMI and Feed Cost'!$A$1:$L$57</definedName>
    <definedName name="AVEWEIGHT">'Heifer DMI and Feed Cost'!#REF!</definedName>
    <definedName name="BEDDING">#N/A</definedName>
    <definedName name="BEDFREQ">#N/A</definedName>
    <definedName name="CALFEQUIP">#N/A</definedName>
    <definedName name="CALFHOUSE">#N/A</definedName>
    <definedName name="CVALUE">'Heifer DMI and Feed Cost'!$G$9</definedName>
    <definedName name="DAYLABOR">'Heifer DMI and Feed Cost'!#REF!</definedName>
    <definedName name="DIEPCT">#N/A</definedName>
    <definedName name="FARMHEIFWT">'Heifer DMI and Feed Cost'!#REF!</definedName>
    <definedName name="FIXEDPERHEAD">'Heifer DMI and Feed Cost'!#REF!</definedName>
    <definedName name="HEAD">'Heifer DMI and Feed Cost'!#REF!</definedName>
    <definedName name="HERD">'Heifer DMI and Feed Cost'!#REF!</definedName>
    <definedName name="INAGE">'Heifer DMI and Feed Cost'!#REF!</definedName>
    <definedName name="INDATE">'Heifer DMI and Feed Cost'!#REF!</definedName>
    <definedName name="INTEREST">'Heifer DMI and Feed Cost'!#REF!</definedName>
    <definedName name="LABORCOST">'Heifer DMI and Feed Cost'!#REF!</definedName>
    <definedName name="LABORPERDAY">'Heifer DMI and Feed Cost'!#REF!</definedName>
    <definedName name="LABORPERLB">'Heifer DMI and Feed Cost'!#REF!</definedName>
    <definedName name="LOT1">'Heifer DMI and Feed Cost'!#REF!</definedName>
    <definedName name="LOT2">'Heifer DMI and Feed Cost'!#REF!</definedName>
    <definedName name="LOT3">'Heifer DMI and Feed Cost'!#REF!</definedName>
    <definedName name="LOT4">'Heifer DMI and Feed Cost'!#REF!</definedName>
    <definedName name="LOT5">'Heifer DMI and Feed Cost'!#REF!</definedName>
    <definedName name="LOT6">'Heifer DMI and Feed Cost'!#REF!</definedName>
    <definedName name="LOTS">#N/A</definedName>
    <definedName name="MGTCOST">'Heifer DMI and Feed Cost'!#REF!</definedName>
    <definedName name="MGTCOSTPERLB">'Heifer DMI and Feed Cost'!#REF!</definedName>
    <definedName name="MILES">'Heifer DMI and Feed Cost'!#REF!</definedName>
    <definedName name="MOLABOR">'Heifer DMI and Feed Cost'!#REF!</definedName>
    <definedName name="OUTDATE">'Heifer DMI and Feed Cost'!#REF!</definedName>
    <definedName name="OUTPUT1">#N/A</definedName>
    <definedName name="_xlnm.Print_Area" localSheetId="0">'Heifer DMI and Feed Cost'!$B$1:$AD$59</definedName>
    <definedName name="_xlnm.Print_Area">#N/A</definedName>
    <definedName name="Print_Area_MI" localSheetId="0">'Heifer DMI and Feed Cost'!$A$1:$L$57</definedName>
    <definedName name="SEMEN">'Heifer DMI and Feed Cost'!#REF!</definedName>
    <definedName name="TOTALFEED">#N/A</definedName>
    <definedName name="TOTHEIF">#N/A</definedName>
    <definedName name="TOTLABOR">'Heifer DMI and Feed Cost'!#REF!</definedName>
    <definedName name="TRUCKRATE">'Heifer DMI and Feed Cost'!#REF!</definedName>
    <definedName name="VETCOST">'Heifer DMI and Feed Cost'!#REF!</definedName>
    <definedName name="WAGERATE">'Heifer DMI and Feed Cost'!#REF!</definedName>
    <definedName name="WEAN">#N/A</definedName>
    <definedName name="WEEKLABOR">'Heifer DMI and Feed Cost'!#REF!</definedName>
    <definedName name="WT1">'Heifer DMI and Feed Cost'!#REF!</definedName>
    <definedName name="WT2">'Heifer DMI and Feed Cost'!$G$13</definedName>
  </definedNames>
  <calcPr fullCalcOnLoad="1"/>
</workbook>
</file>

<file path=xl/sharedStrings.xml><?xml version="1.0" encoding="utf-8"?>
<sst xmlns="http://schemas.openxmlformats.org/spreadsheetml/2006/main" count="139" uniqueCount="85">
  <si>
    <t>Date:</t>
  </si>
  <si>
    <t>INPUT</t>
  </si>
  <si>
    <t>%</t>
  </si>
  <si>
    <t>Feed Cost</t>
  </si>
  <si>
    <t xml:space="preserve">    Group Number</t>
  </si>
  <si>
    <t>1</t>
  </si>
  <si>
    <t>2</t>
  </si>
  <si>
    <t>3</t>
  </si>
  <si>
    <t>4</t>
  </si>
  <si>
    <t>5</t>
  </si>
  <si>
    <t>6</t>
  </si>
  <si>
    <t>Cost</t>
  </si>
  <si>
    <t>DM</t>
  </si>
  <si>
    <t>FEED INPUT</t>
  </si>
  <si>
    <t>$/Ton</t>
  </si>
  <si>
    <t>Forages</t>
  </si>
  <si>
    <t>Lbs/Head/Day</t>
  </si>
  <si>
    <t>Alfalfa Mid Blm Hay</t>
  </si>
  <si>
    <t>Corn Silage</t>
  </si>
  <si>
    <t>Grain or Energy Feeds</t>
  </si>
  <si>
    <t>Corn, Shelled</t>
  </si>
  <si>
    <t>Corn &amp; Cob</t>
  </si>
  <si>
    <t>Corn, HMSC</t>
  </si>
  <si>
    <t>Oats</t>
  </si>
  <si>
    <t>Protein Supplements</t>
  </si>
  <si>
    <t>Soybeans, Raw</t>
  </si>
  <si>
    <t>Linseed Meal</t>
  </si>
  <si>
    <t>Distillers Grain</t>
  </si>
  <si>
    <t>Soy 48%</t>
  </si>
  <si>
    <t>Minerals/Vitamins/Additives</t>
  </si>
  <si>
    <t>Dicalium phosphate</t>
  </si>
  <si>
    <t>Limestone, Feed Grade</t>
  </si>
  <si>
    <t>Salt, Trace Mineral</t>
  </si>
  <si>
    <t>Heif Pre-Mix</t>
  </si>
  <si>
    <t>Heifer Vitamin Mix</t>
  </si>
  <si>
    <t xml:space="preserve">CONFINEMENT </t>
  </si>
  <si>
    <t xml:space="preserve">BASIC GROUP </t>
  </si>
  <si>
    <t>County</t>
  </si>
  <si>
    <t>Herd Name</t>
  </si>
  <si>
    <t>Average Body Weight, lbs</t>
  </si>
  <si>
    <t>Not valid for dairy calves &lt; 250 lbs.</t>
  </si>
  <si>
    <r>
      <t>3</t>
    </r>
    <r>
      <rPr>
        <sz val="12"/>
        <rFont val="Times New Roman"/>
        <family val="1"/>
      </rPr>
      <t xml:space="preserve"> Database represents 3101 daily pen DMI.</t>
    </r>
  </si>
  <si>
    <r>
      <t>2</t>
    </r>
    <r>
      <rPr>
        <sz val="12"/>
        <rFont val="Times New Roman"/>
        <family val="1"/>
      </rPr>
      <t xml:space="preserve"> Database represents 6174 daily pen DMI.</t>
    </r>
  </si>
  <si>
    <t>which is expressed as Mcals/kg.</t>
  </si>
  <si>
    <r>
      <t>1</t>
    </r>
    <r>
      <rPr>
        <sz val="12"/>
        <rFont val="Times New Roman"/>
        <family val="1"/>
      </rPr>
      <t xml:space="preserve"> TDN = total digestible nutrients. Nutrient densities are expressed on a DM basis with the exception of NE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</t>
    </r>
  </si>
  <si>
    <r>
      <t>Crossbred</t>
    </r>
    <r>
      <rPr>
        <vertAlign val="superscript"/>
        <sz val="12"/>
        <rFont val="Times New Roman"/>
        <family val="1"/>
      </rPr>
      <t>3</t>
    </r>
  </si>
  <si>
    <r>
      <t>Holstein</t>
    </r>
    <r>
      <rPr>
        <vertAlign val="superscript"/>
        <sz val="12"/>
        <rFont val="Times New Roman"/>
        <family val="1"/>
      </rPr>
      <t>2</t>
    </r>
  </si>
  <si>
    <t>SE</t>
  </si>
  <si>
    <t>x</t>
  </si>
  <si>
    <r>
      <t>NE</t>
    </r>
    <r>
      <rPr>
        <vertAlign val="subscript"/>
        <sz val="12"/>
        <rFont val="Times New Roman"/>
        <family val="1"/>
      </rPr>
      <t>M</t>
    </r>
  </si>
  <si>
    <t>TDN</t>
  </si>
  <si>
    <t>SD</t>
  </si>
  <si>
    <t>CP</t>
  </si>
  <si>
    <t>BW,lbs</t>
  </si>
  <si>
    <t>NDF, % of BW</t>
  </si>
  <si>
    <t>NDF, lbs/d</t>
  </si>
  <si>
    <t>DM, % of BW</t>
  </si>
  <si>
    <t>DM,lbs/d</t>
  </si>
  <si>
    <t>NDF</t>
  </si>
  <si>
    <t>Intake</t>
  </si>
  <si>
    <r>
      <t>Diet Nutrient Density</t>
    </r>
    <r>
      <rPr>
        <vertAlign val="superscript"/>
        <sz val="12"/>
        <rFont val="Times New Roman"/>
        <family val="1"/>
      </rPr>
      <t>1</t>
    </r>
  </si>
  <si>
    <r>
      <t xml:space="preserve">Table 1. </t>
    </r>
    <r>
      <rPr>
        <sz val="12"/>
        <rFont val="Times New Roman"/>
        <family val="1"/>
      </rPr>
      <t xml:space="preserve"> Diet composition and intake characteristics by BW of Holstein and crossbred heifers.</t>
    </r>
  </si>
  <si>
    <t>Oatlage</t>
  </si>
  <si>
    <t>Legume Silage</t>
  </si>
  <si>
    <t>Straw</t>
  </si>
  <si>
    <t>Other</t>
  </si>
  <si>
    <t>"$/lb/DM"</t>
  </si>
  <si>
    <t>Input DMI</t>
  </si>
  <si>
    <t xml:space="preserve">Herd Size </t>
  </si>
  <si>
    <t>NDF Intake, lbs/day</t>
  </si>
  <si>
    <t>Typical Diet NDF Content, % of DM</t>
  </si>
  <si>
    <t>DM Intake, Bunk Score 0-1</t>
  </si>
  <si>
    <t>DM  Intake, Bunk Score &gt;1</t>
  </si>
  <si>
    <t>Input DM Intake, lb DM</t>
  </si>
  <si>
    <t>AS FED Feed Usage/yr</t>
  </si>
  <si>
    <t>DM BASIS Feed Usage/yr</t>
  </si>
  <si>
    <t>Units</t>
  </si>
  <si>
    <t>Heifers/Group</t>
  </si>
  <si>
    <t>tons</t>
  </si>
  <si>
    <t>Note: This template calculates the DM intake potential, feed cost and annual feed inventory needs of confinement heifer rearing systems.</t>
  </si>
  <si>
    <t>HEIFER DRY MATTER INTAKE, FEED COST AND FEED INVENTORY CALCULATOR</t>
  </si>
  <si>
    <t>DM Intake Balance (Input-Projected)</t>
  </si>
  <si>
    <t>Values near zero are desired</t>
  </si>
  <si>
    <t>Feed Cost/$$/heifer/day</t>
  </si>
  <si>
    <t>P.C. Hoffman and R.D. Shaver, Department of Dairy Science, University of Wisconsin-Madison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</si>
</sst>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mm/dd/yy_)"/>
    <numFmt numFmtId="167" formatCode="0.00_)"/>
    <numFmt numFmtId="168" formatCode="0_)"/>
    <numFmt numFmtId="169" formatCode="0.0"/>
    <numFmt numFmtId="170" formatCode="0.000"/>
    <numFmt numFmtId="171" formatCode="&quot;$&quot;#,##0.000_);\(&quot;$&quot;#,##0.000\)"/>
    <numFmt numFmtId="172" formatCode="&quot;$&quot;#,##0.0_);\(&quot;$&quot;#,##0.0\)"/>
    <numFmt numFmtId="173" formatCode="0.000_)"/>
    <numFmt numFmtId="174" formatCode="0.0000"/>
    <numFmt numFmtId="175" formatCode="0.00000"/>
    <numFmt numFmtId="176" formatCode="0.00000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39"/>
      <name val="Times New Roman"/>
      <family val="1"/>
    </font>
    <font>
      <b/>
      <sz val="10"/>
      <name val="Courier"/>
      <family val="3"/>
    </font>
    <font>
      <sz val="10"/>
      <name val="Courier"/>
      <family val="0"/>
    </font>
    <font>
      <sz val="8"/>
      <name val="Arial"/>
      <family val="0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6"/>
      <color indexed="3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0"/>
      <color indexed="17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4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0" xfId="55" applyFont="1">
      <alignment/>
      <protection/>
    </xf>
    <xf numFmtId="164" fontId="3" fillId="0" borderId="0" xfId="55" applyFont="1">
      <alignment/>
      <protection/>
    </xf>
    <xf numFmtId="164" fontId="10" fillId="0" borderId="0" xfId="55">
      <alignment/>
      <protection/>
    </xf>
    <xf numFmtId="164" fontId="4" fillId="0" borderId="0" xfId="55" applyFont="1" applyProtection="1">
      <alignment/>
      <protection locked="0"/>
    </xf>
    <xf numFmtId="164" fontId="2" fillId="0" borderId="0" xfId="55" applyFont="1" applyProtection="1">
      <alignment/>
      <protection locked="0"/>
    </xf>
    <xf numFmtId="164" fontId="1" fillId="0" borderId="10" xfId="55" applyFont="1" applyBorder="1">
      <alignment/>
      <protection/>
    </xf>
    <xf numFmtId="164" fontId="1" fillId="0" borderId="10" xfId="55" applyFont="1" applyBorder="1" applyAlignment="1" applyProtection="1">
      <alignment horizontal="left"/>
      <protection/>
    </xf>
    <xf numFmtId="164" fontId="1" fillId="0" borderId="11" xfId="55" applyFont="1" applyBorder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>
      <alignment/>
      <protection/>
    </xf>
    <xf numFmtId="164" fontId="1" fillId="0" borderId="14" xfId="55" applyFont="1" applyBorder="1">
      <alignment/>
      <protection/>
    </xf>
    <xf numFmtId="165" fontId="5" fillId="0" borderId="0" xfId="55" applyNumberFormat="1" applyFont="1" applyProtection="1">
      <alignment/>
      <protection locked="0"/>
    </xf>
    <xf numFmtId="164" fontId="5" fillId="0" borderId="0" xfId="55" applyFont="1" applyAlignment="1" applyProtection="1">
      <alignment horizontal="center"/>
      <protection locked="0"/>
    </xf>
    <xf numFmtId="164" fontId="1" fillId="0" borderId="15" xfId="55" applyFont="1" applyBorder="1">
      <alignment/>
      <protection/>
    </xf>
    <xf numFmtId="164" fontId="1" fillId="0" borderId="12" xfId="55" applyNumberFormat="1" applyFont="1" applyBorder="1" applyAlignment="1" applyProtection="1">
      <alignment horizontal="center"/>
      <protection/>
    </xf>
    <xf numFmtId="164" fontId="1" fillId="0" borderId="11" xfId="55" applyFont="1" applyBorder="1" applyAlignment="1" applyProtection="1">
      <alignment horizontal="left"/>
      <protection/>
    </xf>
    <xf numFmtId="164" fontId="1" fillId="0" borderId="0" xfId="55" applyFont="1" applyBorder="1">
      <alignment/>
      <protection/>
    </xf>
    <xf numFmtId="164" fontId="1" fillId="0" borderId="16" xfId="55" applyFont="1" applyBorder="1">
      <alignment/>
      <protection/>
    </xf>
    <xf numFmtId="164" fontId="1" fillId="0" borderId="17" xfId="55" applyNumberFormat="1" applyFont="1" applyBorder="1" applyAlignment="1" applyProtection="1">
      <alignment horizontal="center"/>
      <protection/>
    </xf>
    <xf numFmtId="164" fontId="1" fillId="0" borderId="16" xfId="55" applyFont="1" applyBorder="1" applyAlignment="1" applyProtection="1">
      <alignment horizontal="left"/>
      <protection/>
    </xf>
    <xf numFmtId="164" fontId="1" fillId="0" borderId="18" xfId="55" applyFont="1" applyBorder="1">
      <alignment/>
      <protection/>
    </xf>
    <xf numFmtId="168" fontId="1" fillId="0" borderId="14" xfId="55" applyNumberFormat="1" applyFont="1" applyBorder="1" applyAlignment="1" applyProtection="1" quotePrefix="1">
      <alignment horizontal="left"/>
      <protection/>
    </xf>
    <xf numFmtId="168" fontId="3" fillId="0" borderId="19" xfId="55" applyNumberFormat="1" applyFont="1" applyBorder="1" applyAlignment="1" applyProtection="1" quotePrefix="1">
      <alignment horizontal="left"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18" xfId="55" applyFont="1" applyBorder="1" applyAlignment="1" applyProtection="1">
      <alignment horizontal="left"/>
      <protection/>
    </xf>
    <xf numFmtId="164" fontId="2" fillId="1" borderId="15" xfId="55" applyFont="1" applyFill="1" applyBorder="1" applyAlignment="1" applyProtection="1">
      <alignment horizontal="left"/>
      <protection/>
    </xf>
    <xf numFmtId="164" fontId="1" fillId="1" borderId="15" xfId="55" applyFont="1" applyFill="1" applyBorder="1">
      <alignment/>
      <protection/>
    </xf>
    <xf numFmtId="164" fontId="3" fillId="1" borderId="15" xfId="55" applyFont="1" applyFill="1" applyBorder="1">
      <alignment/>
      <protection/>
    </xf>
    <xf numFmtId="164" fontId="1" fillId="1" borderId="20" xfId="55" applyFont="1" applyFill="1" applyBorder="1">
      <alignment/>
      <protection/>
    </xf>
    <xf numFmtId="7" fontId="6" fillId="0" borderId="0" xfId="55" applyNumberFormat="1" applyFont="1" applyProtection="1">
      <alignment/>
      <protection locked="0"/>
    </xf>
    <xf numFmtId="7" fontId="3" fillId="0" borderId="0" xfId="55" applyNumberFormat="1" applyFont="1" applyProtection="1">
      <alignment/>
      <protection/>
    </xf>
    <xf numFmtId="7" fontId="3" fillId="1" borderId="15" xfId="55" applyNumberFormat="1" applyFont="1" applyFill="1" applyBorder="1" applyProtection="1">
      <alignment/>
      <protection/>
    </xf>
    <xf numFmtId="164" fontId="2" fillId="0" borderId="0" xfId="55" applyFont="1">
      <alignment/>
      <protection/>
    </xf>
    <xf numFmtId="7" fontId="7" fillId="0" borderId="0" xfId="55" applyNumberFormat="1" applyFont="1" applyProtection="1">
      <alignment/>
      <protection/>
    </xf>
    <xf numFmtId="167" fontId="5" fillId="0" borderId="0" xfId="55" applyNumberFormat="1" applyFont="1" applyProtection="1">
      <alignment/>
      <protection locked="0"/>
    </xf>
    <xf numFmtId="167" fontId="1" fillId="0" borderId="0" xfId="55" applyNumberFormat="1" applyFont="1" applyProtection="1">
      <alignment/>
      <protection/>
    </xf>
    <xf numFmtId="164" fontId="9" fillId="1" borderId="21" xfId="55" applyFont="1" applyFill="1" applyBorder="1">
      <alignment/>
      <protection/>
    </xf>
    <xf numFmtId="164" fontId="1" fillId="1" borderId="21" xfId="55" applyFont="1" applyFill="1" applyBorder="1">
      <alignment/>
      <protection/>
    </xf>
    <xf numFmtId="164" fontId="3" fillId="1" borderId="21" xfId="55" applyFont="1" applyFill="1" applyBorder="1">
      <alignment/>
      <protection/>
    </xf>
    <xf numFmtId="164" fontId="1" fillId="1" borderId="22" xfId="55" applyFont="1" applyFill="1" applyBorder="1">
      <alignment/>
      <protection/>
    </xf>
    <xf numFmtId="164" fontId="3" fillId="0" borderId="0" xfId="55" applyFont="1" applyAlignment="1" applyProtection="1">
      <alignment horizontal="left"/>
      <protection/>
    </xf>
    <xf numFmtId="164" fontId="10" fillId="0" borderId="0" xfId="55" applyFont="1">
      <alignment/>
      <protection/>
    </xf>
    <xf numFmtId="164" fontId="12" fillId="0" borderId="0" xfId="55" applyNumberFormat="1" applyFont="1" applyAlignment="1" applyProtection="1">
      <alignment horizontal="left"/>
      <protection locked="0"/>
    </xf>
    <xf numFmtId="164" fontId="12" fillId="0" borderId="0" xfId="55" applyFont="1" applyAlignment="1" applyProtection="1">
      <alignment horizontal="left"/>
      <protection locked="0"/>
    </xf>
    <xf numFmtId="164" fontId="2" fillId="0" borderId="0" xfId="55" applyFont="1" applyAlignment="1" applyProtection="1">
      <alignment horizontal="left"/>
      <protection/>
    </xf>
    <xf numFmtId="164" fontId="1" fillId="0" borderId="23" xfId="55" applyFont="1" applyBorder="1" applyAlignment="1" applyProtection="1">
      <alignment horizontal="center"/>
      <protection/>
    </xf>
    <xf numFmtId="164" fontId="1" fillId="0" borderId="24" xfId="55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164" fontId="16" fillId="0" borderId="0" xfId="55" applyFont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16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/>
    </xf>
    <xf numFmtId="16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7" fillId="0" borderId="0" xfId="0" applyNumberFormat="1" applyFont="1" applyAlignment="1">
      <alignment/>
    </xf>
    <xf numFmtId="2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/>
    </xf>
    <xf numFmtId="1" fontId="10" fillId="0" borderId="0" xfId="55" applyNumberFormat="1">
      <alignment/>
      <protection/>
    </xf>
    <xf numFmtId="164" fontId="10" fillId="0" borderId="0" xfId="55" applyFont="1">
      <alignment/>
      <protection/>
    </xf>
    <xf numFmtId="170" fontId="1" fillId="0" borderId="0" xfId="55" applyNumberFormat="1" applyFont="1" applyAlignment="1" applyProtection="1">
      <alignment horizontal="center"/>
      <protection/>
    </xf>
    <xf numFmtId="164" fontId="20" fillId="0" borderId="0" xfId="55" applyFont="1" applyFill="1">
      <alignment/>
      <protection/>
    </xf>
    <xf numFmtId="164" fontId="2" fillId="33" borderId="0" xfId="55" applyFont="1" applyFill="1" applyAlignment="1" applyProtection="1">
      <alignment horizontal="left"/>
      <protection/>
    </xf>
    <xf numFmtId="165" fontId="59" fillId="0" borderId="0" xfId="55" applyNumberFormat="1" applyFont="1" applyProtection="1">
      <alignment/>
      <protection locked="0"/>
    </xf>
    <xf numFmtId="170" fontId="2" fillId="0" borderId="0" xfId="55" applyNumberFormat="1" applyFont="1" applyAlignment="1" applyProtection="1">
      <alignment horizontal="center"/>
      <protection/>
    </xf>
    <xf numFmtId="0" fontId="2" fillId="0" borderId="0" xfId="0" applyFont="1" applyAlignment="1">
      <alignment horizontal="left"/>
    </xf>
    <xf numFmtId="164" fontId="2" fillId="0" borderId="0" xfId="55" applyFont="1" applyAlignment="1">
      <alignment horizontal="left"/>
      <protection/>
    </xf>
    <xf numFmtId="164" fontId="2" fillId="33" borderId="0" xfId="55" applyFont="1" applyFill="1" applyProtection="1">
      <alignment/>
      <protection/>
    </xf>
    <xf numFmtId="169" fontId="2" fillId="33" borderId="0" xfId="55" applyNumberFormat="1" applyFont="1" applyFill="1" applyAlignment="1" applyProtection="1">
      <alignment horizontal="center"/>
      <protection/>
    </xf>
    <xf numFmtId="164" fontId="2" fillId="0" borderId="0" xfId="55" applyFont="1" applyProtection="1">
      <alignment/>
      <protection/>
    </xf>
    <xf numFmtId="169" fontId="8" fillId="0" borderId="0" xfId="55" applyNumberFormat="1" applyFont="1" applyProtection="1">
      <alignment/>
      <protection/>
    </xf>
    <xf numFmtId="170" fontId="1" fillId="1" borderId="15" xfId="55" applyNumberFormat="1" applyFont="1" applyFill="1" applyBorder="1" applyAlignment="1" applyProtection="1">
      <alignment horizontal="center"/>
      <protection/>
    </xf>
    <xf numFmtId="2" fontId="20" fillId="33" borderId="0" xfId="55" applyNumberFormat="1" applyFont="1" applyFill="1" applyProtection="1">
      <alignment/>
      <protection/>
    </xf>
    <xf numFmtId="164" fontId="20" fillId="33" borderId="0" xfId="55" applyFont="1" applyFill="1" applyProtection="1">
      <alignment/>
      <protection/>
    </xf>
    <xf numFmtId="7" fontId="60" fillId="0" borderId="0" xfId="55" applyNumberFormat="1" applyFont="1" applyProtection="1">
      <alignment/>
      <protection locked="0"/>
    </xf>
    <xf numFmtId="169" fontId="10" fillId="0" borderId="0" xfId="55" applyNumberFormat="1" applyAlignment="1">
      <alignment horizontal="center"/>
      <protection/>
    </xf>
    <xf numFmtId="164" fontId="9" fillId="33" borderId="0" xfId="55" applyFont="1" applyFill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2" fontId="61" fillId="33" borderId="0" xfId="55" applyNumberFormat="1" applyFont="1" applyFill="1" applyAlignment="1" applyProtection="1">
      <alignment horizontal="center"/>
      <protection/>
    </xf>
    <xf numFmtId="164" fontId="2" fillId="33" borderId="15" xfId="55" applyFont="1" applyFill="1" applyBorder="1" applyProtection="1">
      <alignment/>
      <protection/>
    </xf>
    <xf numFmtId="169" fontId="2" fillId="33" borderId="15" xfId="55" applyNumberFormat="1" applyFont="1" applyFill="1" applyBorder="1" applyAlignment="1" applyProtection="1">
      <alignment horizontal="center"/>
      <protection/>
    </xf>
    <xf numFmtId="169" fontId="2" fillId="33" borderId="20" xfId="55" applyNumberFormat="1" applyFont="1" applyFill="1" applyBorder="1" applyAlignment="1" applyProtection="1">
      <alignment horizontal="center"/>
      <protection/>
    </xf>
    <xf numFmtId="164" fontId="22" fillId="0" borderId="0" xfId="55" applyFont="1" applyFill="1">
      <alignment/>
      <protection/>
    </xf>
    <xf numFmtId="164" fontId="2" fillId="33" borderId="0" xfId="55" applyFont="1" applyFill="1" applyAlignment="1" applyProtection="1">
      <alignment horizontal="center"/>
      <protection/>
    </xf>
    <xf numFmtId="164" fontId="23" fillId="0" borderId="0" xfId="55" applyFont="1">
      <alignment/>
      <protection/>
    </xf>
    <xf numFmtId="164" fontId="23" fillId="1" borderId="15" xfId="55" applyFont="1" applyFill="1" applyBorder="1">
      <alignment/>
      <protection/>
    </xf>
    <xf numFmtId="164" fontId="12" fillId="0" borderId="0" xfId="55" applyFont="1">
      <alignment/>
      <protection/>
    </xf>
    <xf numFmtId="164" fontId="2" fillId="1" borderId="15" xfId="55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64" fontId="1" fillId="0" borderId="0" xfId="55" applyFont="1" applyFill="1" applyBorder="1">
      <alignment/>
      <protection/>
    </xf>
    <xf numFmtId="164" fontId="1" fillId="0" borderId="0" xfId="55" applyFont="1" applyFill="1" applyBorder="1" applyAlignment="1" applyProtection="1">
      <alignment horizontal="left"/>
      <protection/>
    </xf>
    <xf numFmtId="164" fontId="2" fillId="33" borderId="12" xfId="55" applyFont="1" applyFill="1" applyBorder="1" applyAlignment="1" applyProtection="1">
      <alignment horizontal="center" wrapText="1"/>
      <protection/>
    </xf>
    <xf numFmtId="164" fontId="2" fillId="33" borderId="17" xfId="55" applyFont="1" applyFill="1" applyBorder="1" applyAlignment="1" applyProtection="1">
      <alignment horizontal="center" wrapText="1"/>
      <protection/>
    </xf>
    <xf numFmtId="164" fontId="2" fillId="33" borderId="14" xfId="55" applyFont="1" applyFill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166" fontId="15" fillId="0" borderId="25" xfId="0" applyNumberFormat="1" applyFont="1" applyBorder="1" applyAlignment="1" applyProtection="1">
      <alignment/>
      <protection locked="0"/>
    </xf>
    <xf numFmtId="166" fontId="15" fillId="0" borderId="20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cpa-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2</xdr:row>
      <xdr:rowOff>66675</xdr:rowOff>
    </xdr:from>
    <xdr:to>
      <xdr:col>28</xdr:col>
      <xdr:colOff>638175</xdr:colOff>
      <xdr:row>5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00050"/>
          <a:ext cx="2038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65"/>
  <sheetViews>
    <sheetView showGridLines="0" tabSelected="1" zoomScalePageLayoutView="0" workbookViewId="0" topLeftCell="A1">
      <selection activeCell="D13" sqref="D13"/>
    </sheetView>
  </sheetViews>
  <sheetFormatPr defaultColWidth="11.00390625" defaultRowHeight="12.75"/>
  <cols>
    <col min="1" max="1" width="1.8515625" style="4" customWidth="1"/>
    <col min="2" max="2" width="11.00390625" style="4" customWidth="1"/>
    <col min="3" max="3" width="19.7109375" style="4" customWidth="1"/>
    <col min="4" max="4" width="7.140625" style="4" customWidth="1"/>
    <col min="5" max="5" width="7.28125" style="4" customWidth="1"/>
    <col min="6" max="6" width="7.140625" style="4" customWidth="1"/>
    <col min="7" max="7" width="7.8515625" style="4" customWidth="1"/>
    <col min="8" max="8" width="7.28125" style="4" customWidth="1"/>
    <col min="9" max="9" width="7.00390625" style="4" customWidth="1"/>
    <col min="10" max="10" width="8.57421875" style="5" customWidth="1"/>
    <col min="11" max="11" width="6.00390625" style="4" customWidth="1"/>
    <col min="12" max="12" width="9.421875" style="4" customWidth="1"/>
    <col min="13" max="13" width="2.28125" style="4" customWidth="1"/>
    <col min="14" max="14" width="0" style="4" hidden="1" customWidth="1"/>
    <col min="15" max="15" width="20.140625" style="4" hidden="1" customWidth="1"/>
    <col min="16" max="24" width="0" style="4" hidden="1" customWidth="1"/>
    <col min="25" max="26" width="14.421875" style="4" hidden="1" customWidth="1"/>
    <col min="27" max="27" width="8.7109375" style="4" hidden="1" customWidth="1"/>
    <col min="28" max="28" width="10.421875" style="4" customWidth="1"/>
    <col min="29" max="29" width="10.00390625" style="4" customWidth="1"/>
    <col min="30" max="30" width="8.7109375" style="4" customWidth="1"/>
    <col min="31" max="31" width="12.140625" style="4" customWidth="1"/>
    <col min="32" max="32" width="8.7109375" style="4" customWidth="1"/>
    <col min="33" max="34" width="12.140625" style="4" customWidth="1"/>
    <col min="35" max="35" width="11.00390625" style="4" customWidth="1"/>
    <col min="36" max="36" width="7.57421875" style="4" customWidth="1"/>
    <col min="37" max="37" width="14.421875" style="4" customWidth="1"/>
    <col min="38" max="38" width="16.7109375" style="4" customWidth="1"/>
    <col min="39" max="39" width="14.421875" style="4" customWidth="1"/>
    <col min="40" max="40" width="15.57421875" style="4" customWidth="1"/>
    <col min="41" max="41" width="16.7109375" style="4" customWidth="1"/>
    <col min="42" max="42" width="19.00390625" style="4" customWidth="1"/>
    <col min="43" max="43" width="16.7109375" style="4" customWidth="1"/>
    <col min="44" max="46" width="19.00390625" style="4" customWidth="1"/>
    <col min="47" max="47" width="15.57421875" style="4" customWidth="1"/>
    <col min="48" max="48" width="17.8515625" style="4" customWidth="1"/>
    <col min="49" max="49" width="14.421875" style="4" customWidth="1"/>
    <col min="50" max="50" width="11.00390625" style="4" customWidth="1"/>
    <col min="51" max="202" width="6.421875" style="4" customWidth="1"/>
    <col min="203" max="16384" width="11.00390625" style="4" customWidth="1"/>
  </cols>
  <sheetData>
    <row r="1" spans="1:39" ht="12.75">
      <c r="A1" s="111"/>
      <c r="B1" s="100" t="s">
        <v>80</v>
      </c>
      <c r="C1" s="51"/>
      <c r="G1" s="52"/>
      <c r="H1" s="87"/>
      <c r="I1" s="87"/>
      <c r="J1" s="8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>
      <c r="A2" s="111"/>
      <c r="B2" s="99" t="s">
        <v>84</v>
      </c>
      <c r="C2" s="51"/>
      <c r="G2" s="52"/>
      <c r="H2" s="87"/>
      <c r="I2" s="87"/>
      <c r="J2" s="8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4" ht="12.75">
      <c r="A3" s="111"/>
      <c r="C3" s="1"/>
      <c r="D3" s="2"/>
      <c r="E3" s="2"/>
      <c r="F3" s="2"/>
      <c r="G3"/>
      <c r="H3"/>
      <c r="I3" s="1"/>
      <c r="J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</row>
    <row r="4" spans="1:39" ht="12.75">
      <c r="A4" s="111"/>
      <c r="B4" s="52" t="s">
        <v>38</v>
      </c>
      <c r="C4" s="1"/>
      <c r="D4" s="117"/>
      <c r="E4" s="118"/>
      <c r="F4"/>
      <c r="G4" s="3" t="s">
        <v>37</v>
      </c>
      <c r="H4" s="1"/>
      <c r="I4" s="121"/>
      <c r="J4" s="1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75">
      <c r="A5" s="111"/>
      <c r="B5" s="55" t="s">
        <v>0</v>
      </c>
      <c r="C5"/>
      <c r="D5" s="119"/>
      <c r="E5" s="120"/>
      <c r="F5"/>
      <c r="G5" s="3" t="s">
        <v>68</v>
      </c>
      <c r="H5" s="53"/>
      <c r="I5" s="121"/>
      <c r="J5" s="1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>
      <c r="A6" s="11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112"/>
      <c r="B7" s="44" t="s">
        <v>79</v>
      </c>
      <c r="C7" s="5"/>
      <c r="D7" s="5"/>
      <c r="E7" s="5"/>
      <c r="F7" s="5"/>
      <c r="G7" s="5"/>
      <c r="H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>
      <c r="A8" s="112"/>
      <c r="B8" s="44" t="s">
        <v>40</v>
      </c>
      <c r="C8" s="5"/>
      <c r="D8" s="5"/>
      <c r="E8" s="5"/>
      <c r="F8" s="5"/>
      <c r="G8" s="5"/>
      <c r="H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2.75">
      <c r="A9" s="112"/>
      <c r="M9" s="6"/>
      <c r="N9" s="6"/>
      <c r="O9" s="6"/>
      <c r="P9" s="8"/>
      <c r="Q9" s="8"/>
      <c r="R9" s="8"/>
      <c r="S9" s="8"/>
      <c r="T9" s="8"/>
      <c r="U9" s="8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2.75">
      <c r="A10" s="112"/>
      <c r="B10" s="9" t="s">
        <v>36</v>
      </c>
      <c r="C10" s="9"/>
      <c r="D10" s="9"/>
      <c r="E10" s="9"/>
      <c r="F10" s="10" t="s">
        <v>4</v>
      </c>
      <c r="G10" s="9"/>
      <c r="H10" s="9"/>
      <c r="I10" s="1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2.75">
      <c r="A11" s="112"/>
      <c r="B11" s="4" t="s">
        <v>1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.75">
      <c r="A12" s="112"/>
      <c r="B12" s="13"/>
      <c r="C12" s="13"/>
      <c r="D12" s="14"/>
      <c r="E12" s="14"/>
      <c r="F12" s="14"/>
      <c r="G12" s="14"/>
      <c r="H12" s="14"/>
      <c r="I12" s="1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75">
      <c r="A13" s="112"/>
      <c r="B13" s="48" t="s">
        <v>39</v>
      </c>
      <c r="C13" s="36"/>
      <c r="D13" s="16">
        <v>300</v>
      </c>
      <c r="E13" s="16">
        <v>500</v>
      </c>
      <c r="F13" s="16">
        <v>700</v>
      </c>
      <c r="G13" s="16">
        <v>900</v>
      </c>
      <c r="H13" s="16">
        <v>1100</v>
      </c>
      <c r="I13" s="16">
        <v>1300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2.75">
      <c r="A14" s="112"/>
      <c r="B14" s="48" t="s">
        <v>77</v>
      </c>
      <c r="C14" s="36"/>
      <c r="D14" s="16">
        <v>70</v>
      </c>
      <c r="E14" s="16">
        <v>81</v>
      </c>
      <c r="F14" s="16">
        <v>56</v>
      </c>
      <c r="G14" s="16">
        <v>29</v>
      </c>
      <c r="H14" s="16">
        <v>62</v>
      </c>
      <c r="I14" s="16">
        <v>71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2.75">
      <c r="A15" s="112"/>
      <c r="B15" s="84" t="s">
        <v>69</v>
      </c>
      <c r="C15" s="89"/>
      <c r="D15" s="90">
        <f aca="true" t="shared" si="0" ref="D15:I15">(D13*0.0088)+0.72</f>
        <v>3.3600000000000003</v>
      </c>
      <c r="E15" s="90">
        <f t="shared" si="0"/>
        <v>5.12</v>
      </c>
      <c r="F15" s="90">
        <f t="shared" si="0"/>
        <v>6.88</v>
      </c>
      <c r="G15" s="90">
        <f t="shared" si="0"/>
        <v>8.64</v>
      </c>
      <c r="H15" s="90">
        <f t="shared" si="0"/>
        <v>10.4</v>
      </c>
      <c r="I15" s="90">
        <f t="shared" si="0"/>
        <v>12.160000000000002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2.75">
      <c r="A16" s="112"/>
      <c r="B16" s="84" t="s">
        <v>70</v>
      </c>
      <c r="C16" s="89"/>
      <c r="D16" s="90">
        <f aca="true" t="shared" si="1" ref="D16:I16">31.65+(0.0134*D13)</f>
        <v>35.67</v>
      </c>
      <c r="E16" s="90">
        <f t="shared" si="1"/>
        <v>38.35</v>
      </c>
      <c r="F16" s="90">
        <f t="shared" si="1"/>
        <v>41.03</v>
      </c>
      <c r="G16" s="90">
        <f t="shared" si="1"/>
        <v>43.71</v>
      </c>
      <c r="H16" s="90">
        <f t="shared" si="1"/>
        <v>46.39</v>
      </c>
      <c r="I16" s="90">
        <f t="shared" si="1"/>
        <v>49.07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2.75">
      <c r="A17" s="112"/>
      <c r="B17" s="84" t="s">
        <v>71</v>
      </c>
      <c r="C17" s="89"/>
      <c r="D17" s="90">
        <f aca="true" t="shared" si="2" ref="D17:I17">(D15)/(D16/100)</f>
        <v>9.419680403700589</v>
      </c>
      <c r="E17" s="90">
        <f t="shared" si="2"/>
        <v>13.35071707953064</v>
      </c>
      <c r="F17" s="90">
        <f t="shared" si="2"/>
        <v>16.768218376797464</v>
      </c>
      <c r="G17" s="90">
        <f t="shared" si="2"/>
        <v>19.76664378860673</v>
      </c>
      <c r="H17" s="90">
        <f t="shared" si="2"/>
        <v>22.418624703599917</v>
      </c>
      <c r="I17" s="90">
        <f t="shared" si="2"/>
        <v>24.780925208885268</v>
      </c>
      <c r="J17" s="6"/>
      <c r="K17" s="6"/>
      <c r="L17" s="6"/>
      <c r="M17" s="6"/>
      <c r="N17" s="6"/>
      <c r="O17" s="4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>
      <c r="A18" s="112"/>
      <c r="B18" s="89" t="s">
        <v>72</v>
      </c>
      <c r="C18" s="89"/>
      <c r="D18" s="90">
        <f aca="true" t="shared" si="3" ref="D18:I18">(D17)+(D17*0.1)</f>
        <v>10.361648444070648</v>
      </c>
      <c r="E18" s="90">
        <f t="shared" si="3"/>
        <v>14.685788787483704</v>
      </c>
      <c r="F18" s="90">
        <f t="shared" si="3"/>
        <v>18.44504021447721</v>
      </c>
      <c r="G18" s="90">
        <f t="shared" si="3"/>
        <v>21.7433081674674</v>
      </c>
      <c r="H18" s="90">
        <f t="shared" si="3"/>
        <v>24.660487173959908</v>
      </c>
      <c r="I18" s="90">
        <f t="shared" si="3"/>
        <v>27.259017729773795</v>
      </c>
      <c r="J18" s="6"/>
      <c r="K18" s="6"/>
      <c r="L18" s="6"/>
      <c r="M18" s="6"/>
      <c r="N18" s="6"/>
      <c r="O18" s="4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2.75">
      <c r="A19" s="112"/>
      <c r="B19" s="91"/>
      <c r="C19" s="91"/>
      <c r="D19" s="92"/>
      <c r="E19" s="92"/>
      <c r="F19" s="92"/>
      <c r="G19" s="92"/>
      <c r="H19" s="92"/>
      <c r="I19" s="92"/>
      <c r="J19" s="6"/>
      <c r="K19" s="6"/>
      <c r="L19" s="6"/>
      <c r="M19" s="6"/>
      <c r="N19" s="6"/>
      <c r="O19" s="4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5.75">
      <c r="A20" s="112"/>
      <c r="B20" s="102" t="s">
        <v>73</v>
      </c>
      <c r="C20" s="102"/>
      <c r="D20" s="103">
        <f aca="true" t="shared" si="4" ref="D20:I20">SUM(V28:V55)</f>
        <v>10.48253417721519</v>
      </c>
      <c r="E20" s="103">
        <f t="shared" si="4"/>
        <v>13.27253417721519</v>
      </c>
      <c r="F20" s="103">
        <f t="shared" si="4"/>
        <v>17.1664</v>
      </c>
      <c r="G20" s="103">
        <f t="shared" si="4"/>
        <v>20.5314</v>
      </c>
      <c r="H20" s="103">
        <f t="shared" si="4"/>
        <v>22.695</v>
      </c>
      <c r="I20" s="104">
        <f t="shared" si="4"/>
        <v>25.245</v>
      </c>
      <c r="J20" s="83"/>
      <c r="K20" s="83"/>
      <c r="L20" s="83"/>
      <c r="N20" s="6"/>
      <c r="O20" s="4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75">
      <c r="A21" s="112"/>
      <c r="B21" s="89" t="s">
        <v>81</v>
      </c>
      <c r="C21" s="89"/>
      <c r="D21" s="101">
        <f aca="true" t="shared" si="5" ref="D21:I21">(D20)-AVERAGE(D17:D18)</f>
        <v>0.591869753329572</v>
      </c>
      <c r="E21" s="101">
        <f t="shared" si="5"/>
        <v>-0.7457187562919803</v>
      </c>
      <c r="F21" s="101">
        <f t="shared" si="5"/>
        <v>-0.44022929563733726</v>
      </c>
      <c r="G21" s="101">
        <f t="shared" si="5"/>
        <v>-0.22357597803706497</v>
      </c>
      <c r="H21" s="101">
        <f t="shared" si="5"/>
        <v>-0.8445559387799122</v>
      </c>
      <c r="I21" s="101">
        <f t="shared" si="5"/>
        <v>-0.7749714693295324</v>
      </c>
      <c r="J21" s="105" t="s">
        <v>82</v>
      </c>
      <c r="K21" s="83"/>
      <c r="L21" s="83"/>
      <c r="N21" s="6"/>
      <c r="O21" s="4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3.5">
      <c r="A22" s="112"/>
      <c r="B22" s="54"/>
      <c r="C22" s="54"/>
      <c r="D22" s="54"/>
      <c r="E22" s="54"/>
      <c r="F22" s="54"/>
      <c r="G22" s="54"/>
      <c r="H22" s="54"/>
      <c r="I22" s="5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81" t="s">
        <v>67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2.75" customHeight="1">
      <c r="A23" s="112"/>
      <c r="B23" s="10" t="s">
        <v>35</v>
      </c>
      <c r="C23" s="9"/>
      <c r="D23" s="17"/>
      <c r="E23" s="9"/>
      <c r="F23" s="10" t="s">
        <v>4</v>
      </c>
      <c r="G23" s="9"/>
      <c r="H23" s="9"/>
      <c r="I23" s="11"/>
      <c r="J23" s="49" t="s">
        <v>11</v>
      </c>
      <c r="K23" s="18" t="s">
        <v>12</v>
      </c>
      <c r="L23" s="19" t="s">
        <v>3</v>
      </c>
      <c r="M23" s="6"/>
      <c r="N23" s="6"/>
      <c r="O23" s="6"/>
      <c r="P23" s="6"/>
      <c r="Q23" s="81" t="s">
        <v>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114" t="s">
        <v>74</v>
      </c>
      <c r="AC23" s="114" t="s">
        <v>75</v>
      </c>
      <c r="AD23" s="114" t="s">
        <v>76</v>
      </c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2.75">
      <c r="A24" s="112"/>
      <c r="B24" s="20" t="s">
        <v>13</v>
      </c>
      <c r="C24" s="21"/>
      <c r="D24" s="12" t="s">
        <v>5</v>
      </c>
      <c r="E24" s="12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50" t="s">
        <v>14</v>
      </c>
      <c r="K24" s="22" t="s">
        <v>2</v>
      </c>
      <c r="L24" s="23" t="s">
        <v>66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15"/>
      <c r="AC24" s="115"/>
      <c r="AD24" s="115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>
      <c r="A25" s="112"/>
      <c r="B25" s="13"/>
      <c r="C25" s="24"/>
      <c r="D25" s="14"/>
      <c r="E25" s="14"/>
      <c r="F25" s="14"/>
      <c r="G25" s="14"/>
      <c r="H25" s="14"/>
      <c r="I25" s="25"/>
      <c r="J25" s="26"/>
      <c r="K25" s="27"/>
      <c r="L25" s="28"/>
      <c r="M25" s="6"/>
      <c r="N25" s="6"/>
      <c r="O25" s="12" t="s">
        <v>5</v>
      </c>
      <c r="P25" s="12" t="s">
        <v>6</v>
      </c>
      <c r="Q25" s="12" t="s">
        <v>7</v>
      </c>
      <c r="R25" s="12" t="s">
        <v>8</v>
      </c>
      <c r="S25" s="12" t="s">
        <v>9</v>
      </c>
      <c r="T25" s="12" t="s">
        <v>10</v>
      </c>
      <c r="U25" s="6"/>
      <c r="V25" s="12" t="s">
        <v>5</v>
      </c>
      <c r="W25" s="12" t="s">
        <v>6</v>
      </c>
      <c r="X25" s="12" t="s">
        <v>7</v>
      </c>
      <c r="Y25" s="12" t="s">
        <v>8</v>
      </c>
      <c r="Z25" s="12" t="s">
        <v>9</v>
      </c>
      <c r="AA25" s="49" t="s">
        <v>10</v>
      </c>
      <c r="AB25" s="116"/>
      <c r="AC25" s="116"/>
      <c r="AD25" s="11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.75">
      <c r="A26" s="112"/>
      <c r="M26" s="6"/>
      <c r="N26" s="6"/>
      <c r="O26" s="14"/>
      <c r="P26" s="14"/>
      <c r="Q26" s="14"/>
      <c r="R26" s="14"/>
      <c r="S26" s="14"/>
      <c r="T26" s="25"/>
      <c r="U26" s="6"/>
      <c r="V26" s="14"/>
      <c r="W26" s="14"/>
      <c r="X26" s="14"/>
      <c r="Y26" s="14"/>
      <c r="Z26" s="14"/>
      <c r="AA26" s="25"/>
      <c r="AB26" s="98"/>
      <c r="AC26" s="98"/>
      <c r="AD26" s="98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2.75">
      <c r="A27" s="112"/>
      <c r="B27" s="29" t="s">
        <v>15</v>
      </c>
      <c r="C27" s="30"/>
      <c r="D27" s="30"/>
      <c r="E27" s="30"/>
      <c r="F27" s="30"/>
      <c r="G27" s="29" t="s">
        <v>16</v>
      </c>
      <c r="H27" s="30"/>
      <c r="I27" s="30"/>
      <c r="J27" s="31"/>
      <c r="K27" s="30"/>
      <c r="L27" s="3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98"/>
      <c r="AC27" s="98"/>
      <c r="AD27" s="98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2.75">
      <c r="A28" s="112"/>
      <c r="B28" s="47" t="s">
        <v>17</v>
      </c>
      <c r="C28" s="107"/>
      <c r="D28" s="85">
        <v>4</v>
      </c>
      <c r="E28" s="85">
        <v>3.3</v>
      </c>
      <c r="F28" s="85">
        <v>5.4</v>
      </c>
      <c r="G28" s="85">
        <v>8</v>
      </c>
      <c r="H28" s="85">
        <v>7</v>
      </c>
      <c r="I28" s="85">
        <v>0</v>
      </c>
      <c r="J28" s="96">
        <v>225</v>
      </c>
      <c r="K28" s="85">
        <v>85</v>
      </c>
      <c r="L28" s="86">
        <f>(J28/N28)</f>
        <v>0.1323529411764706</v>
      </c>
      <c r="M28" s="6"/>
      <c r="N28" s="80">
        <f>(K28/100)*2000</f>
        <v>1700</v>
      </c>
      <c r="O28" s="6">
        <f aca="true" t="shared" si="6" ref="O28:T33">(D28)*($K28/100)*$L28</f>
        <v>0.45</v>
      </c>
      <c r="P28" s="6">
        <f t="shared" si="6"/>
        <v>0.37124999999999997</v>
      </c>
      <c r="Q28" s="6">
        <f t="shared" si="6"/>
        <v>0.6075</v>
      </c>
      <c r="R28" s="6">
        <f t="shared" si="6"/>
        <v>0.9</v>
      </c>
      <c r="S28" s="6">
        <f t="shared" si="6"/>
        <v>0.7875</v>
      </c>
      <c r="T28" s="6">
        <f t="shared" si="6"/>
        <v>0</v>
      </c>
      <c r="U28" s="6"/>
      <c r="V28" s="6">
        <f aca="true" t="shared" si="7" ref="V28:AA28">(D28)*($K28/100)</f>
        <v>3.4</v>
      </c>
      <c r="W28" s="6">
        <f t="shared" si="7"/>
        <v>2.8049999999999997</v>
      </c>
      <c r="X28" s="6">
        <f t="shared" si="7"/>
        <v>4.59</v>
      </c>
      <c r="Y28" s="6">
        <f t="shared" si="7"/>
        <v>6.8</v>
      </c>
      <c r="Z28" s="6">
        <f t="shared" si="7"/>
        <v>5.95</v>
      </c>
      <c r="AA28" s="6">
        <f t="shared" si="7"/>
        <v>0</v>
      </c>
      <c r="AB28" s="90">
        <f>((D28*D$14)+(E28*E$14)+(F28*F$14)+(G28*G$14)+(H28*H$14)+(I28*I$14))*0.1825</f>
        <v>276.61525</v>
      </c>
      <c r="AC28" s="90">
        <f>(AB28)*(K28/100)</f>
        <v>235.1229625</v>
      </c>
      <c r="AD28" s="106" t="s">
        <v>78</v>
      </c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2.75">
      <c r="A29" s="112"/>
      <c r="B29" s="46" t="s">
        <v>62</v>
      </c>
      <c r="C29" s="107"/>
      <c r="D29" s="85">
        <v>0</v>
      </c>
      <c r="E29" s="85">
        <v>0</v>
      </c>
      <c r="F29" s="85">
        <v>0</v>
      </c>
      <c r="G29" s="85">
        <v>0</v>
      </c>
      <c r="H29" s="85">
        <v>10</v>
      </c>
      <c r="I29" s="85">
        <v>20</v>
      </c>
      <c r="J29" s="96">
        <v>70</v>
      </c>
      <c r="K29" s="85">
        <v>50</v>
      </c>
      <c r="L29" s="86">
        <f aca="true" t="shared" si="8" ref="L29:L55">(J29/N29)</f>
        <v>0.07</v>
      </c>
      <c r="M29" s="6"/>
      <c r="N29" s="80">
        <f aca="true" t="shared" si="9" ref="N29:N55">(K29/100)*2000</f>
        <v>1000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6">
        <f t="shared" si="6"/>
        <v>0</v>
      </c>
      <c r="S29" s="6">
        <f t="shared" si="6"/>
        <v>0.35000000000000003</v>
      </c>
      <c r="T29" s="6">
        <f t="shared" si="6"/>
        <v>0.7000000000000001</v>
      </c>
      <c r="U29" s="6"/>
      <c r="V29" s="6">
        <f aca="true" t="shared" si="10" ref="V29:V55">(D29)*($K29/100)</f>
        <v>0</v>
      </c>
      <c r="W29" s="6">
        <f aca="true" t="shared" si="11" ref="W29:W55">(E29)*($K29/100)</f>
        <v>0</v>
      </c>
      <c r="X29" s="6">
        <f aca="true" t="shared" si="12" ref="X29:X55">(F29)*($K29/100)</f>
        <v>0</v>
      </c>
      <c r="Y29" s="6">
        <f aca="true" t="shared" si="13" ref="Y29:Y55">(G29)*($K29/100)</f>
        <v>0</v>
      </c>
      <c r="Z29" s="6">
        <f aca="true" t="shared" si="14" ref="Z29:Z55">(H29)*($K29/100)</f>
        <v>5</v>
      </c>
      <c r="AA29" s="6">
        <f aca="true" t="shared" si="15" ref="AA29:AA55">(I29)*($K29/100)</f>
        <v>10</v>
      </c>
      <c r="AB29" s="90">
        <f aca="true" t="shared" si="16" ref="AB29:AB55">((D29*D$14)+(E29*E$14)+(F29*F$14)+(G29*G$14)+(H29*H$14)+(I29*I$14))*0.1825</f>
        <v>372.3</v>
      </c>
      <c r="AC29" s="90">
        <f aca="true" t="shared" si="17" ref="AC29:AC55">(AB29)*(K29/100)</f>
        <v>186.15</v>
      </c>
      <c r="AD29" s="106" t="s">
        <v>78</v>
      </c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2.75">
      <c r="A30" s="112"/>
      <c r="B30" s="46" t="s">
        <v>18</v>
      </c>
      <c r="C30" s="107"/>
      <c r="D30" s="85">
        <v>0</v>
      </c>
      <c r="E30" s="85">
        <v>2.8</v>
      </c>
      <c r="F30" s="85">
        <v>20</v>
      </c>
      <c r="G30" s="85">
        <v>35</v>
      </c>
      <c r="H30" s="85">
        <v>20</v>
      </c>
      <c r="I30" s="85">
        <v>30</v>
      </c>
      <c r="J30" s="96">
        <v>60</v>
      </c>
      <c r="K30" s="85">
        <v>35</v>
      </c>
      <c r="L30" s="86">
        <f t="shared" si="8"/>
        <v>0.08571428571428572</v>
      </c>
      <c r="M30" s="6"/>
      <c r="N30" s="80">
        <f t="shared" si="9"/>
        <v>700</v>
      </c>
      <c r="O30" s="6">
        <f t="shared" si="6"/>
        <v>0</v>
      </c>
      <c r="P30" s="6">
        <f t="shared" si="6"/>
        <v>0.08399999999999999</v>
      </c>
      <c r="Q30" s="6">
        <f t="shared" si="6"/>
        <v>0.6</v>
      </c>
      <c r="R30" s="6">
        <f t="shared" si="6"/>
        <v>1.05</v>
      </c>
      <c r="S30" s="6">
        <f t="shared" si="6"/>
        <v>0.6</v>
      </c>
      <c r="T30" s="6">
        <f t="shared" si="6"/>
        <v>0.9</v>
      </c>
      <c r="U30" s="6"/>
      <c r="V30" s="6">
        <f t="shared" si="10"/>
        <v>0</v>
      </c>
      <c r="W30" s="6">
        <f t="shared" si="11"/>
        <v>0.9799999999999999</v>
      </c>
      <c r="X30" s="6">
        <f t="shared" si="12"/>
        <v>7</v>
      </c>
      <c r="Y30" s="6">
        <f t="shared" si="13"/>
        <v>12.25</v>
      </c>
      <c r="Z30" s="6">
        <f t="shared" si="14"/>
        <v>7</v>
      </c>
      <c r="AA30" s="6">
        <f t="shared" si="15"/>
        <v>10.5</v>
      </c>
      <c r="AB30" s="90">
        <f t="shared" si="16"/>
        <v>1046.0535</v>
      </c>
      <c r="AC30" s="90">
        <f t="shared" si="17"/>
        <v>366.118725</v>
      </c>
      <c r="AD30" s="106" t="s">
        <v>78</v>
      </c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2.75">
      <c r="A31" s="112"/>
      <c r="B31" s="47" t="s">
        <v>63</v>
      </c>
      <c r="C31" s="107"/>
      <c r="D31" s="85">
        <v>5</v>
      </c>
      <c r="E31" s="85">
        <v>1</v>
      </c>
      <c r="F31" s="85">
        <v>8</v>
      </c>
      <c r="G31" s="85">
        <v>2.9</v>
      </c>
      <c r="H31" s="85">
        <v>10</v>
      </c>
      <c r="I31" s="85">
        <v>10</v>
      </c>
      <c r="J31" s="96">
        <v>100</v>
      </c>
      <c r="K31" s="85">
        <v>45</v>
      </c>
      <c r="L31" s="86">
        <f t="shared" si="8"/>
        <v>0.1111111111111111</v>
      </c>
      <c r="M31" s="6"/>
      <c r="N31" s="80">
        <f t="shared" si="9"/>
        <v>900</v>
      </c>
      <c r="O31" s="6">
        <f t="shared" si="6"/>
        <v>0.25</v>
      </c>
      <c r="P31" s="6">
        <f t="shared" si="6"/>
        <v>0.049999999999999996</v>
      </c>
      <c r="Q31" s="6">
        <f t="shared" si="6"/>
        <v>0.39999999999999997</v>
      </c>
      <c r="R31" s="6">
        <f t="shared" si="6"/>
        <v>0.145</v>
      </c>
      <c r="S31" s="6">
        <f t="shared" si="6"/>
        <v>0.5</v>
      </c>
      <c r="T31" s="6">
        <f t="shared" si="6"/>
        <v>0.5</v>
      </c>
      <c r="U31" s="6"/>
      <c r="V31" s="6">
        <f t="shared" si="10"/>
        <v>2.25</v>
      </c>
      <c r="W31" s="6">
        <f t="shared" si="11"/>
        <v>0.45</v>
      </c>
      <c r="X31" s="6">
        <f t="shared" si="12"/>
        <v>3.6</v>
      </c>
      <c r="Y31" s="6">
        <f t="shared" si="13"/>
        <v>1.305</v>
      </c>
      <c r="Z31" s="6">
        <f t="shared" si="14"/>
        <v>4.5</v>
      </c>
      <c r="AA31" s="6">
        <f t="shared" si="15"/>
        <v>4.5</v>
      </c>
      <c r="AB31" s="90">
        <f t="shared" si="16"/>
        <v>418.49075</v>
      </c>
      <c r="AC31" s="90">
        <f t="shared" si="17"/>
        <v>188.3208375</v>
      </c>
      <c r="AD31" s="106" t="s">
        <v>78</v>
      </c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2.75">
      <c r="A32" s="112"/>
      <c r="B32" s="47" t="s">
        <v>64</v>
      </c>
      <c r="C32" s="107"/>
      <c r="D32" s="85">
        <v>0</v>
      </c>
      <c r="E32" s="85">
        <v>3.2</v>
      </c>
      <c r="F32" s="85">
        <v>0</v>
      </c>
      <c r="G32" s="85">
        <v>0</v>
      </c>
      <c r="H32" s="85">
        <v>0</v>
      </c>
      <c r="I32" s="85">
        <v>0</v>
      </c>
      <c r="J32" s="96">
        <v>150</v>
      </c>
      <c r="K32" s="85">
        <v>90</v>
      </c>
      <c r="L32" s="86">
        <f t="shared" si="8"/>
        <v>0.08333333333333333</v>
      </c>
      <c r="M32" s="6"/>
      <c r="N32" s="80">
        <f t="shared" si="9"/>
        <v>1800</v>
      </c>
      <c r="O32" s="6">
        <f t="shared" si="6"/>
        <v>0</v>
      </c>
      <c r="P32" s="6">
        <f t="shared" si="6"/>
        <v>0.24000000000000002</v>
      </c>
      <c r="Q32" s="6">
        <f t="shared" si="6"/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/>
      <c r="V32" s="6">
        <f t="shared" si="10"/>
        <v>0</v>
      </c>
      <c r="W32" s="6">
        <f t="shared" si="11"/>
        <v>2.8800000000000003</v>
      </c>
      <c r="X32" s="6">
        <f t="shared" si="12"/>
        <v>0</v>
      </c>
      <c r="Y32" s="6">
        <f t="shared" si="13"/>
        <v>0</v>
      </c>
      <c r="Z32" s="6">
        <f t="shared" si="14"/>
        <v>0</v>
      </c>
      <c r="AA32" s="6">
        <f t="shared" si="15"/>
        <v>0</v>
      </c>
      <c r="AB32" s="90">
        <f t="shared" si="16"/>
        <v>47.303999999999995</v>
      </c>
      <c r="AC32" s="90">
        <f t="shared" si="17"/>
        <v>42.5736</v>
      </c>
      <c r="AD32" s="106" t="s">
        <v>78</v>
      </c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2.75">
      <c r="A33" s="112"/>
      <c r="B33" s="47" t="s">
        <v>65</v>
      </c>
      <c r="C33" s="107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96">
        <v>150</v>
      </c>
      <c r="K33" s="85">
        <v>85</v>
      </c>
      <c r="L33" s="86">
        <f t="shared" si="8"/>
        <v>0.08823529411764706</v>
      </c>
      <c r="M33" s="6"/>
      <c r="N33" s="80">
        <f t="shared" si="9"/>
        <v>1700</v>
      </c>
      <c r="O33" s="6">
        <f t="shared" si="6"/>
        <v>0</v>
      </c>
      <c r="P33" s="6">
        <f t="shared" si="6"/>
        <v>0</v>
      </c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/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90">
        <f t="shared" si="16"/>
        <v>0</v>
      </c>
      <c r="AC33" s="90">
        <f t="shared" si="17"/>
        <v>0</v>
      </c>
      <c r="AD33" s="106" t="s">
        <v>78</v>
      </c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2.75">
      <c r="A34" s="112"/>
      <c r="B34" s="107"/>
      <c r="C34" s="107"/>
      <c r="J34" s="34"/>
      <c r="L34" s="82"/>
      <c r="M34" s="6"/>
      <c r="N34" s="8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90"/>
      <c r="AC34" s="90"/>
      <c r="AD34" s="10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2.75">
      <c r="A35" s="112"/>
      <c r="B35" s="110" t="s">
        <v>19</v>
      </c>
      <c r="C35" s="108"/>
      <c r="D35" s="30"/>
      <c r="E35" s="30"/>
      <c r="F35" s="30"/>
      <c r="G35" s="29" t="s">
        <v>16</v>
      </c>
      <c r="H35" s="30"/>
      <c r="I35" s="30"/>
      <c r="J35" s="35"/>
      <c r="K35" s="30"/>
      <c r="L35" s="93"/>
      <c r="M35" s="6"/>
      <c r="N35" s="8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90"/>
      <c r="AC35" s="90"/>
      <c r="AD35" s="10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2.75">
      <c r="A36" s="112"/>
      <c r="B36" s="46" t="s">
        <v>20</v>
      </c>
      <c r="C36" s="109"/>
      <c r="D36" s="15">
        <v>3.5</v>
      </c>
      <c r="E36" s="15">
        <v>4</v>
      </c>
      <c r="F36" s="15">
        <v>0</v>
      </c>
      <c r="G36" s="15">
        <v>0</v>
      </c>
      <c r="H36" s="15">
        <v>0</v>
      </c>
      <c r="I36" s="15">
        <v>0</v>
      </c>
      <c r="J36" s="33">
        <v>285</v>
      </c>
      <c r="K36" s="15">
        <v>85</v>
      </c>
      <c r="L36" s="86">
        <f t="shared" si="8"/>
        <v>0.1676470588235294</v>
      </c>
      <c r="M36" s="6"/>
      <c r="N36" s="80">
        <f t="shared" si="9"/>
        <v>1700</v>
      </c>
      <c r="O36" s="6">
        <f aca="true" t="shared" si="18" ref="O36:O55">(D36)*($K36/100)*$L36</f>
        <v>0.49874999999999997</v>
      </c>
      <c r="P36" s="6">
        <f aca="true" t="shared" si="19" ref="P36:P55">(E36)*($K36/100)*$L36</f>
        <v>0.57</v>
      </c>
      <c r="Q36" s="6">
        <f aca="true" t="shared" si="20" ref="Q36:Q55">(F36)*($K36/100)*$L36</f>
        <v>0</v>
      </c>
      <c r="R36" s="6">
        <f aca="true" t="shared" si="21" ref="R36:R55">(G36)*($K36/100)*$L36</f>
        <v>0</v>
      </c>
      <c r="S36" s="6">
        <f aca="true" t="shared" si="22" ref="S36:S55">(H36)*($K36/100)*$L36</f>
        <v>0</v>
      </c>
      <c r="T36" s="6">
        <f aca="true" t="shared" si="23" ref="T36:T55">(I36)*($K36/100)*$L36</f>
        <v>0</v>
      </c>
      <c r="U36" s="6"/>
      <c r="V36" s="6">
        <f t="shared" si="10"/>
        <v>2.975</v>
      </c>
      <c r="W36" s="6">
        <f t="shared" si="11"/>
        <v>3.4</v>
      </c>
      <c r="X36" s="6">
        <f t="shared" si="12"/>
        <v>0</v>
      </c>
      <c r="Y36" s="6">
        <f t="shared" si="13"/>
        <v>0</v>
      </c>
      <c r="Z36" s="6">
        <f t="shared" si="14"/>
        <v>0</v>
      </c>
      <c r="AA36" s="6">
        <f t="shared" si="15"/>
        <v>0</v>
      </c>
      <c r="AB36" s="90">
        <f t="shared" si="16"/>
        <v>103.8425</v>
      </c>
      <c r="AC36" s="90">
        <f t="shared" si="17"/>
        <v>88.266125</v>
      </c>
      <c r="AD36" s="106" t="s">
        <v>78</v>
      </c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2.75">
      <c r="A37" s="112"/>
      <c r="B37" s="47" t="s">
        <v>21</v>
      </c>
      <c r="C37" s="109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33">
        <v>250</v>
      </c>
      <c r="K37" s="15">
        <v>85</v>
      </c>
      <c r="L37" s="86">
        <f t="shared" si="8"/>
        <v>0.14705882352941177</v>
      </c>
      <c r="M37" s="6"/>
      <c r="N37" s="80">
        <f t="shared" si="9"/>
        <v>1700</v>
      </c>
      <c r="O37" s="6">
        <f t="shared" si="18"/>
        <v>0</v>
      </c>
      <c r="P37" s="6">
        <f t="shared" si="19"/>
        <v>0</v>
      </c>
      <c r="Q37" s="6">
        <f t="shared" si="20"/>
        <v>0</v>
      </c>
      <c r="R37" s="6">
        <f t="shared" si="21"/>
        <v>0</v>
      </c>
      <c r="S37" s="6">
        <f t="shared" si="22"/>
        <v>0</v>
      </c>
      <c r="T37" s="6">
        <f t="shared" si="23"/>
        <v>0</v>
      </c>
      <c r="U37" s="6"/>
      <c r="V37" s="6">
        <f t="shared" si="10"/>
        <v>0</v>
      </c>
      <c r="W37" s="6">
        <f t="shared" si="11"/>
        <v>0</v>
      </c>
      <c r="X37" s="6">
        <f t="shared" si="12"/>
        <v>0</v>
      </c>
      <c r="Y37" s="6">
        <f t="shared" si="13"/>
        <v>0</v>
      </c>
      <c r="Z37" s="6">
        <f t="shared" si="14"/>
        <v>0</v>
      </c>
      <c r="AA37" s="6">
        <f t="shared" si="15"/>
        <v>0</v>
      </c>
      <c r="AB37" s="90">
        <f t="shared" si="16"/>
        <v>0</v>
      </c>
      <c r="AC37" s="90">
        <f t="shared" si="17"/>
        <v>0</v>
      </c>
      <c r="AD37" s="106" t="s">
        <v>78</v>
      </c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2.75">
      <c r="A38" s="112"/>
      <c r="B38" s="47" t="s">
        <v>22</v>
      </c>
      <c r="C38" s="109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33">
        <v>225</v>
      </c>
      <c r="K38" s="15">
        <v>70</v>
      </c>
      <c r="L38" s="86">
        <f t="shared" si="8"/>
        <v>0.16071428571428573</v>
      </c>
      <c r="M38" s="6"/>
      <c r="N38" s="80">
        <f t="shared" si="9"/>
        <v>1400</v>
      </c>
      <c r="O38" s="6">
        <f t="shared" si="18"/>
        <v>0</v>
      </c>
      <c r="P38" s="6">
        <f t="shared" si="19"/>
        <v>0</v>
      </c>
      <c r="Q38" s="6">
        <f t="shared" si="20"/>
        <v>0</v>
      </c>
      <c r="R38" s="6">
        <f t="shared" si="21"/>
        <v>0</v>
      </c>
      <c r="S38" s="6">
        <f t="shared" si="22"/>
        <v>0</v>
      </c>
      <c r="T38" s="6">
        <f t="shared" si="23"/>
        <v>0</v>
      </c>
      <c r="U38" s="6"/>
      <c r="V38" s="6">
        <f t="shared" si="10"/>
        <v>0</v>
      </c>
      <c r="W38" s="6">
        <f t="shared" si="11"/>
        <v>0</v>
      </c>
      <c r="X38" s="6">
        <f t="shared" si="12"/>
        <v>0</v>
      </c>
      <c r="Y38" s="6">
        <f t="shared" si="13"/>
        <v>0</v>
      </c>
      <c r="Z38" s="6">
        <f t="shared" si="14"/>
        <v>0</v>
      </c>
      <c r="AA38" s="6">
        <f t="shared" si="15"/>
        <v>0</v>
      </c>
      <c r="AB38" s="90">
        <f t="shared" si="16"/>
        <v>0</v>
      </c>
      <c r="AC38" s="90">
        <f t="shared" si="17"/>
        <v>0</v>
      </c>
      <c r="AD38" s="106" t="s">
        <v>78</v>
      </c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2.75">
      <c r="A39" s="112"/>
      <c r="B39" s="47" t="s">
        <v>23</v>
      </c>
      <c r="C39" s="109"/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33">
        <v>200</v>
      </c>
      <c r="K39" s="15">
        <v>90</v>
      </c>
      <c r="L39" s="86">
        <f t="shared" si="8"/>
        <v>0.1111111111111111</v>
      </c>
      <c r="M39" s="6"/>
      <c r="N39" s="80">
        <f t="shared" si="9"/>
        <v>1800</v>
      </c>
      <c r="O39" s="6">
        <f t="shared" si="18"/>
        <v>0</v>
      </c>
      <c r="P39" s="6">
        <f t="shared" si="19"/>
        <v>0</v>
      </c>
      <c r="Q39" s="6">
        <f t="shared" si="20"/>
        <v>0</v>
      </c>
      <c r="R39" s="6">
        <f t="shared" si="21"/>
        <v>0</v>
      </c>
      <c r="S39" s="6">
        <f t="shared" si="22"/>
        <v>0</v>
      </c>
      <c r="T39" s="6">
        <f t="shared" si="23"/>
        <v>0</v>
      </c>
      <c r="U39" s="6"/>
      <c r="V39" s="6">
        <f t="shared" si="10"/>
        <v>0</v>
      </c>
      <c r="W39" s="6">
        <f t="shared" si="11"/>
        <v>0</v>
      </c>
      <c r="X39" s="6">
        <f t="shared" si="12"/>
        <v>0</v>
      </c>
      <c r="Y39" s="6">
        <f t="shared" si="13"/>
        <v>0</v>
      </c>
      <c r="Z39" s="6">
        <f t="shared" si="14"/>
        <v>0</v>
      </c>
      <c r="AA39" s="6">
        <f t="shared" si="15"/>
        <v>0</v>
      </c>
      <c r="AB39" s="90">
        <f t="shared" si="16"/>
        <v>0</v>
      </c>
      <c r="AC39" s="90">
        <f t="shared" si="17"/>
        <v>0</v>
      </c>
      <c r="AD39" s="106" t="s">
        <v>78</v>
      </c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2.75">
      <c r="A40" s="112"/>
      <c r="B40" s="47" t="s">
        <v>65</v>
      </c>
      <c r="C40" s="109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33">
        <v>135</v>
      </c>
      <c r="K40" s="15">
        <v>89</v>
      </c>
      <c r="L40" s="86">
        <f t="shared" si="8"/>
        <v>0.07584269662921349</v>
      </c>
      <c r="M40" s="6"/>
      <c r="N40" s="80">
        <f t="shared" si="9"/>
        <v>1780</v>
      </c>
      <c r="O40" s="6">
        <f t="shared" si="18"/>
        <v>0</v>
      </c>
      <c r="P40" s="6">
        <f t="shared" si="19"/>
        <v>0</v>
      </c>
      <c r="Q40" s="6">
        <f t="shared" si="20"/>
        <v>0</v>
      </c>
      <c r="R40" s="6">
        <f t="shared" si="21"/>
        <v>0</v>
      </c>
      <c r="S40" s="6">
        <f t="shared" si="22"/>
        <v>0</v>
      </c>
      <c r="T40" s="6">
        <f t="shared" si="23"/>
        <v>0</v>
      </c>
      <c r="U40" s="6"/>
      <c r="V40" s="6">
        <f t="shared" si="10"/>
        <v>0</v>
      </c>
      <c r="W40" s="6">
        <f t="shared" si="11"/>
        <v>0</v>
      </c>
      <c r="X40" s="6">
        <f t="shared" si="12"/>
        <v>0</v>
      </c>
      <c r="Y40" s="6">
        <f t="shared" si="13"/>
        <v>0</v>
      </c>
      <c r="Z40" s="6">
        <f t="shared" si="14"/>
        <v>0</v>
      </c>
      <c r="AA40" s="6">
        <f t="shared" si="15"/>
        <v>0</v>
      </c>
      <c r="AB40" s="90">
        <f t="shared" si="16"/>
        <v>0</v>
      </c>
      <c r="AC40" s="90">
        <f t="shared" si="17"/>
        <v>0</v>
      </c>
      <c r="AD40" s="106" t="s">
        <v>78</v>
      </c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2.75">
      <c r="A41" s="112"/>
      <c r="B41" s="109"/>
      <c r="C41" s="109"/>
      <c r="D41" s="36"/>
      <c r="E41" s="36"/>
      <c r="F41" s="36"/>
      <c r="G41" s="36"/>
      <c r="H41" s="36"/>
      <c r="I41" s="36"/>
      <c r="J41" s="37"/>
      <c r="K41" s="36"/>
      <c r="L41" s="82"/>
      <c r="M41" s="6"/>
      <c r="N41" s="8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90"/>
      <c r="AC41" s="90"/>
      <c r="AD41" s="10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2.75">
      <c r="A42" s="112"/>
      <c r="B42" s="110" t="s">
        <v>24</v>
      </c>
      <c r="C42" s="108"/>
      <c r="D42" s="30"/>
      <c r="E42" s="30"/>
      <c r="F42" s="30"/>
      <c r="G42" s="29" t="s">
        <v>16</v>
      </c>
      <c r="H42" s="30"/>
      <c r="I42" s="30"/>
      <c r="J42" s="35"/>
      <c r="K42" s="30"/>
      <c r="L42" s="93"/>
      <c r="M42" s="6"/>
      <c r="N42" s="80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90"/>
      <c r="AC42" s="90"/>
      <c r="AD42" s="10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2.75">
      <c r="A43" s="112"/>
      <c r="B43" s="47" t="s">
        <v>25</v>
      </c>
      <c r="C43" s="109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3">
        <v>533</v>
      </c>
      <c r="K43" s="15">
        <v>90</v>
      </c>
      <c r="L43" s="86">
        <f t="shared" si="8"/>
        <v>0.2961111111111111</v>
      </c>
      <c r="M43" s="6"/>
      <c r="N43" s="80">
        <f t="shared" si="9"/>
        <v>1800</v>
      </c>
      <c r="O43" s="6">
        <f t="shared" si="18"/>
        <v>0</v>
      </c>
      <c r="P43" s="6">
        <f t="shared" si="19"/>
        <v>0</v>
      </c>
      <c r="Q43" s="6">
        <f t="shared" si="20"/>
        <v>0</v>
      </c>
      <c r="R43" s="6">
        <f t="shared" si="21"/>
        <v>0</v>
      </c>
      <c r="S43" s="6">
        <f t="shared" si="22"/>
        <v>0</v>
      </c>
      <c r="T43" s="6">
        <f t="shared" si="23"/>
        <v>0</v>
      </c>
      <c r="U43" s="6"/>
      <c r="V43" s="6">
        <f t="shared" si="10"/>
        <v>0</v>
      </c>
      <c r="W43" s="6">
        <f t="shared" si="11"/>
        <v>0</v>
      </c>
      <c r="X43" s="6">
        <f t="shared" si="12"/>
        <v>0</v>
      </c>
      <c r="Y43" s="6">
        <f t="shared" si="13"/>
        <v>0</v>
      </c>
      <c r="Z43" s="6">
        <f t="shared" si="14"/>
        <v>0</v>
      </c>
      <c r="AA43" s="6">
        <f t="shared" si="15"/>
        <v>0</v>
      </c>
      <c r="AB43" s="90">
        <f t="shared" si="16"/>
        <v>0</v>
      </c>
      <c r="AC43" s="90">
        <f t="shared" si="17"/>
        <v>0</v>
      </c>
      <c r="AD43" s="106" t="s">
        <v>78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2.75">
      <c r="A44" s="112"/>
      <c r="B44" s="47" t="s">
        <v>26</v>
      </c>
      <c r="C44" s="109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33">
        <v>400</v>
      </c>
      <c r="K44" s="15">
        <v>90</v>
      </c>
      <c r="L44" s="86">
        <f t="shared" si="8"/>
        <v>0.2222222222222222</v>
      </c>
      <c r="M44" s="6"/>
      <c r="N44" s="80">
        <f t="shared" si="9"/>
        <v>1800</v>
      </c>
      <c r="O44" s="6">
        <f t="shared" si="18"/>
        <v>0</v>
      </c>
      <c r="P44" s="6">
        <f t="shared" si="19"/>
        <v>0</v>
      </c>
      <c r="Q44" s="6">
        <f t="shared" si="20"/>
        <v>0</v>
      </c>
      <c r="R44" s="6">
        <f t="shared" si="21"/>
        <v>0</v>
      </c>
      <c r="S44" s="6">
        <f t="shared" si="22"/>
        <v>0</v>
      </c>
      <c r="T44" s="6">
        <f t="shared" si="23"/>
        <v>0</v>
      </c>
      <c r="U44" s="6"/>
      <c r="V44" s="6">
        <f t="shared" si="10"/>
        <v>0</v>
      </c>
      <c r="W44" s="6">
        <f t="shared" si="11"/>
        <v>0</v>
      </c>
      <c r="X44" s="6">
        <f t="shared" si="12"/>
        <v>0</v>
      </c>
      <c r="Y44" s="6">
        <f t="shared" si="13"/>
        <v>0</v>
      </c>
      <c r="Z44" s="6">
        <f t="shared" si="14"/>
        <v>0</v>
      </c>
      <c r="AA44" s="6">
        <f t="shared" si="15"/>
        <v>0</v>
      </c>
      <c r="AB44" s="90">
        <f t="shared" si="16"/>
        <v>0</v>
      </c>
      <c r="AC44" s="90">
        <f t="shared" si="17"/>
        <v>0</v>
      </c>
      <c r="AD44" s="106" t="s">
        <v>78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2.75">
      <c r="A45" s="112"/>
      <c r="B45" s="47" t="s">
        <v>27</v>
      </c>
      <c r="C45" s="109"/>
      <c r="D45" s="15">
        <v>1</v>
      </c>
      <c r="E45" s="15">
        <v>2</v>
      </c>
      <c r="F45" s="15">
        <v>2</v>
      </c>
      <c r="G45" s="15">
        <v>0</v>
      </c>
      <c r="H45" s="15">
        <v>0</v>
      </c>
      <c r="I45" s="15">
        <v>0</v>
      </c>
      <c r="J45" s="33">
        <v>300</v>
      </c>
      <c r="K45" s="15">
        <v>90</v>
      </c>
      <c r="L45" s="86">
        <f t="shared" si="8"/>
        <v>0.16666666666666666</v>
      </c>
      <c r="M45" s="6"/>
      <c r="N45" s="80">
        <f t="shared" si="9"/>
        <v>1800</v>
      </c>
      <c r="O45" s="6">
        <f t="shared" si="18"/>
        <v>0.15</v>
      </c>
      <c r="P45" s="6">
        <f t="shared" si="19"/>
        <v>0.3</v>
      </c>
      <c r="Q45" s="6">
        <f t="shared" si="20"/>
        <v>0.3</v>
      </c>
      <c r="R45" s="6">
        <f t="shared" si="21"/>
        <v>0</v>
      </c>
      <c r="S45" s="6">
        <f t="shared" si="22"/>
        <v>0</v>
      </c>
      <c r="T45" s="6">
        <f t="shared" si="23"/>
        <v>0</v>
      </c>
      <c r="U45" s="6"/>
      <c r="V45" s="6">
        <f t="shared" si="10"/>
        <v>0.9</v>
      </c>
      <c r="W45" s="6">
        <f t="shared" si="11"/>
        <v>1.8</v>
      </c>
      <c r="X45" s="6">
        <f t="shared" si="12"/>
        <v>1.8</v>
      </c>
      <c r="Y45" s="6">
        <f t="shared" si="13"/>
        <v>0</v>
      </c>
      <c r="Z45" s="6">
        <f t="shared" si="14"/>
        <v>0</v>
      </c>
      <c r="AA45" s="6">
        <f t="shared" si="15"/>
        <v>0</v>
      </c>
      <c r="AB45" s="90">
        <f t="shared" si="16"/>
        <v>62.78</v>
      </c>
      <c r="AC45" s="90">
        <f t="shared" si="17"/>
        <v>56.502</v>
      </c>
      <c r="AD45" s="106" t="s">
        <v>78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2.75">
      <c r="A46" s="112"/>
      <c r="B46" s="46" t="s">
        <v>28</v>
      </c>
      <c r="C46" s="109"/>
      <c r="D46" s="15">
        <v>1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33">
        <v>450</v>
      </c>
      <c r="K46" s="15">
        <f>0.71/0.0079</f>
        <v>89.87341772151898</v>
      </c>
      <c r="L46" s="86">
        <f t="shared" si="8"/>
        <v>0.25035211267605634</v>
      </c>
      <c r="M46" s="6"/>
      <c r="N46" s="80">
        <f t="shared" si="9"/>
        <v>1797.4683544303796</v>
      </c>
      <c r="O46" s="6">
        <f t="shared" si="18"/>
        <v>0.22499999999999998</v>
      </c>
      <c r="P46" s="6">
        <f t="shared" si="19"/>
        <v>0.22499999999999998</v>
      </c>
      <c r="Q46" s="6">
        <f t="shared" si="20"/>
        <v>0</v>
      </c>
      <c r="R46" s="6">
        <f t="shared" si="21"/>
        <v>0</v>
      </c>
      <c r="S46" s="6">
        <f t="shared" si="22"/>
        <v>0</v>
      </c>
      <c r="T46" s="6">
        <f t="shared" si="23"/>
        <v>0</v>
      </c>
      <c r="U46" s="6"/>
      <c r="V46" s="6">
        <f t="shared" si="10"/>
        <v>0.8987341772151898</v>
      </c>
      <c r="W46" s="6">
        <f t="shared" si="11"/>
        <v>0.8987341772151898</v>
      </c>
      <c r="X46" s="6">
        <f t="shared" si="12"/>
        <v>0</v>
      </c>
      <c r="Y46" s="6">
        <f t="shared" si="13"/>
        <v>0</v>
      </c>
      <c r="Z46" s="6">
        <f t="shared" si="14"/>
        <v>0</v>
      </c>
      <c r="AA46" s="6">
        <f t="shared" si="15"/>
        <v>0</v>
      </c>
      <c r="AB46" s="90">
        <f t="shared" si="16"/>
        <v>27.5575</v>
      </c>
      <c r="AC46" s="90">
        <f t="shared" si="17"/>
        <v>24.766867088607594</v>
      </c>
      <c r="AD46" s="106" t="s">
        <v>78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2.75">
      <c r="A47" s="112"/>
      <c r="B47" s="47" t="s">
        <v>65</v>
      </c>
      <c r="C47" s="109"/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33">
        <v>320</v>
      </c>
      <c r="K47" s="15">
        <v>85</v>
      </c>
      <c r="L47" s="86">
        <f t="shared" si="8"/>
        <v>0.18823529411764706</v>
      </c>
      <c r="M47" s="6"/>
      <c r="N47" s="80">
        <f t="shared" si="9"/>
        <v>1700</v>
      </c>
      <c r="O47" s="6">
        <f t="shared" si="18"/>
        <v>0</v>
      </c>
      <c r="P47" s="6">
        <f t="shared" si="19"/>
        <v>0</v>
      </c>
      <c r="Q47" s="6">
        <f t="shared" si="20"/>
        <v>0</v>
      </c>
      <c r="R47" s="6">
        <f t="shared" si="21"/>
        <v>0</v>
      </c>
      <c r="S47" s="6">
        <f t="shared" si="22"/>
        <v>0</v>
      </c>
      <c r="T47" s="6">
        <f t="shared" si="23"/>
        <v>0</v>
      </c>
      <c r="U47" s="6"/>
      <c r="V47" s="6">
        <f t="shared" si="10"/>
        <v>0</v>
      </c>
      <c r="W47" s="6">
        <f t="shared" si="11"/>
        <v>0</v>
      </c>
      <c r="X47" s="6">
        <f t="shared" si="12"/>
        <v>0</v>
      </c>
      <c r="Y47" s="6">
        <f t="shared" si="13"/>
        <v>0</v>
      </c>
      <c r="Z47" s="6">
        <f t="shared" si="14"/>
        <v>0</v>
      </c>
      <c r="AA47" s="6">
        <f t="shared" si="15"/>
        <v>0</v>
      </c>
      <c r="AB47" s="90">
        <f t="shared" si="16"/>
        <v>0</v>
      </c>
      <c r="AC47" s="90">
        <f t="shared" si="17"/>
        <v>0</v>
      </c>
      <c r="AD47" s="106" t="s">
        <v>78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2.75">
      <c r="A48" s="112"/>
      <c r="B48" s="107"/>
      <c r="C48" s="107"/>
      <c r="J48" s="34"/>
      <c r="L48" s="82"/>
      <c r="M48" s="6"/>
      <c r="N48" s="80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90"/>
      <c r="AC48" s="90"/>
      <c r="AD48" s="10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2.75">
      <c r="A49" s="112"/>
      <c r="B49" s="110" t="s">
        <v>29</v>
      </c>
      <c r="C49" s="108"/>
      <c r="D49" s="30"/>
      <c r="E49" s="30"/>
      <c r="F49" s="30"/>
      <c r="G49" s="29" t="s">
        <v>16</v>
      </c>
      <c r="H49" s="30"/>
      <c r="I49" s="30"/>
      <c r="J49" s="35"/>
      <c r="K49" s="30"/>
      <c r="L49" s="93"/>
      <c r="M49" s="6"/>
      <c r="N49" s="80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90"/>
      <c r="AC49" s="90"/>
      <c r="AD49" s="10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2.75">
      <c r="A50" s="112"/>
      <c r="B50" s="47" t="s">
        <v>30</v>
      </c>
      <c r="C50" s="109"/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3">
        <v>540</v>
      </c>
      <c r="K50" s="15">
        <v>98</v>
      </c>
      <c r="L50" s="86">
        <f t="shared" si="8"/>
        <v>0.2755102040816326</v>
      </c>
      <c r="M50" s="6"/>
      <c r="N50" s="80">
        <f t="shared" si="9"/>
        <v>1960</v>
      </c>
      <c r="O50" s="6">
        <f t="shared" si="18"/>
        <v>0</v>
      </c>
      <c r="P50" s="6">
        <f t="shared" si="19"/>
        <v>0</v>
      </c>
      <c r="Q50" s="6">
        <f t="shared" si="20"/>
        <v>0</v>
      </c>
      <c r="R50" s="6">
        <f t="shared" si="21"/>
        <v>0</v>
      </c>
      <c r="S50" s="6">
        <f t="shared" si="22"/>
        <v>0</v>
      </c>
      <c r="T50" s="6">
        <f t="shared" si="23"/>
        <v>0</v>
      </c>
      <c r="U50" s="6"/>
      <c r="V50" s="6">
        <f t="shared" si="10"/>
        <v>0</v>
      </c>
      <c r="W50" s="6">
        <f t="shared" si="11"/>
        <v>0</v>
      </c>
      <c r="X50" s="6">
        <f t="shared" si="12"/>
        <v>0</v>
      </c>
      <c r="Y50" s="6">
        <f t="shared" si="13"/>
        <v>0</v>
      </c>
      <c r="Z50" s="6">
        <f t="shared" si="14"/>
        <v>0</v>
      </c>
      <c r="AA50" s="6">
        <f t="shared" si="15"/>
        <v>0</v>
      </c>
      <c r="AB50" s="90">
        <f t="shared" si="16"/>
        <v>0</v>
      </c>
      <c r="AC50" s="90">
        <f t="shared" si="17"/>
        <v>0</v>
      </c>
      <c r="AD50" s="106" t="s">
        <v>78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2.75">
      <c r="A51" s="112"/>
      <c r="B51" s="47" t="s">
        <v>31</v>
      </c>
      <c r="C51" s="109"/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3">
        <v>200</v>
      </c>
      <c r="K51" s="15">
        <v>98</v>
      </c>
      <c r="L51" s="86">
        <f t="shared" si="8"/>
        <v>0.10204081632653061</v>
      </c>
      <c r="M51" s="6"/>
      <c r="N51" s="80">
        <f t="shared" si="9"/>
        <v>1960</v>
      </c>
      <c r="O51" s="6">
        <f t="shared" si="18"/>
        <v>0</v>
      </c>
      <c r="P51" s="6">
        <f t="shared" si="19"/>
        <v>0</v>
      </c>
      <c r="Q51" s="6">
        <f t="shared" si="20"/>
        <v>0</v>
      </c>
      <c r="R51" s="6">
        <f t="shared" si="21"/>
        <v>0</v>
      </c>
      <c r="S51" s="6">
        <f t="shared" si="22"/>
        <v>0</v>
      </c>
      <c r="T51" s="6">
        <f t="shared" si="23"/>
        <v>0</v>
      </c>
      <c r="U51" s="6"/>
      <c r="V51" s="6">
        <f t="shared" si="10"/>
        <v>0</v>
      </c>
      <c r="W51" s="6">
        <f t="shared" si="11"/>
        <v>0</v>
      </c>
      <c r="X51" s="6">
        <f t="shared" si="12"/>
        <v>0</v>
      </c>
      <c r="Y51" s="6">
        <f t="shared" si="13"/>
        <v>0</v>
      </c>
      <c r="Z51" s="6">
        <f t="shared" si="14"/>
        <v>0</v>
      </c>
      <c r="AA51" s="6">
        <f t="shared" si="15"/>
        <v>0</v>
      </c>
      <c r="AB51" s="90">
        <f t="shared" si="16"/>
        <v>0</v>
      </c>
      <c r="AC51" s="90">
        <f t="shared" si="17"/>
        <v>0</v>
      </c>
      <c r="AD51" s="106" t="s">
        <v>78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2.75">
      <c r="A52" s="112"/>
      <c r="B52" s="46" t="s">
        <v>32</v>
      </c>
      <c r="C52" s="109"/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3">
        <v>180</v>
      </c>
      <c r="K52" s="15">
        <v>99</v>
      </c>
      <c r="L52" s="86">
        <f t="shared" si="8"/>
        <v>0.09090909090909091</v>
      </c>
      <c r="M52" s="6"/>
      <c r="N52" s="80">
        <f t="shared" si="9"/>
        <v>1980</v>
      </c>
      <c r="O52" s="6">
        <f t="shared" si="18"/>
        <v>0</v>
      </c>
      <c r="P52" s="6">
        <f t="shared" si="19"/>
        <v>0</v>
      </c>
      <c r="Q52" s="6">
        <f t="shared" si="20"/>
        <v>0</v>
      </c>
      <c r="R52" s="6">
        <f t="shared" si="21"/>
        <v>0</v>
      </c>
      <c r="S52" s="6">
        <f t="shared" si="22"/>
        <v>0</v>
      </c>
      <c r="T52" s="6">
        <f t="shared" si="23"/>
        <v>0</v>
      </c>
      <c r="U52" s="6"/>
      <c r="V52" s="6">
        <f t="shared" si="10"/>
        <v>0</v>
      </c>
      <c r="W52" s="6">
        <f t="shared" si="11"/>
        <v>0</v>
      </c>
      <c r="X52" s="6">
        <f t="shared" si="12"/>
        <v>0</v>
      </c>
      <c r="Y52" s="6">
        <f t="shared" si="13"/>
        <v>0</v>
      </c>
      <c r="Z52" s="6">
        <f t="shared" si="14"/>
        <v>0</v>
      </c>
      <c r="AA52" s="6">
        <f t="shared" si="15"/>
        <v>0</v>
      </c>
      <c r="AB52" s="90">
        <f t="shared" si="16"/>
        <v>0</v>
      </c>
      <c r="AC52" s="90">
        <f t="shared" si="17"/>
        <v>0</v>
      </c>
      <c r="AD52" s="106" t="s">
        <v>78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2.75">
      <c r="A53" s="112"/>
      <c r="B53" s="46" t="s">
        <v>33</v>
      </c>
      <c r="C53" s="109"/>
      <c r="D53" s="38">
        <v>0.06</v>
      </c>
      <c r="E53" s="38">
        <v>0.06</v>
      </c>
      <c r="F53" s="38">
        <v>0.18</v>
      </c>
      <c r="G53" s="38">
        <v>0.18</v>
      </c>
      <c r="H53" s="38">
        <v>0.25</v>
      </c>
      <c r="I53" s="38">
        <v>0.25</v>
      </c>
      <c r="J53" s="33">
        <v>640</v>
      </c>
      <c r="K53" s="15">
        <v>98</v>
      </c>
      <c r="L53" s="86">
        <f t="shared" si="8"/>
        <v>0.32653061224489793</v>
      </c>
      <c r="M53" s="6"/>
      <c r="N53" s="80">
        <f t="shared" si="9"/>
        <v>1960</v>
      </c>
      <c r="O53" s="6">
        <f t="shared" si="18"/>
        <v>0.0192</v>
      </c>
      <c r="P53" s="6">
        <f t="shared" si="19"/>
        <v>0.0192</v>
      </c>
      <c r="Q53" s="6">
        <f t="shared" si="20"/>
        <v>0.0576</v>
      </c>
      <c r="R53" s="6">
        <f t="shared" si="21"/>
        <v>0.0576</v>
      </c>
      <c r="S53" s="6">
        <f t="shared" si="22"/>
        <v>0.07999999999999999</v>
      </c>
      <c r="T53" s="6">
        <f t="shared" si="23"/>
        <v>0.07999999999999999</v>
      </c>
      <c r="U53" s="6"/>
      <c r="V53" s="6">
        <f t="shared" si="10"/>
        <v>0.0588</v>
      </c>
      <c r="W53" s="6">
        <f t="shared" si="11"/>
        <v>0.0588</v>
      </c>
      <c r="X53" s="6">
        <f t="shared" si="12"/>
        <v>0.1764</v>
      </c>
      <c r="Y53" s="6">
        <f t="shared" si="13"/>
        <v>0.1764</v>
      </c>
      <c r="Z53" s="6">
        <f t="shared" si="14"/>
        <v>0.245</v>
      </c>
      <c r="AA53" s="6">
        <f t="shared" si="15"/>
        <v>0.245</v>
      </c>
      <c r="AB53" s="90">
        <f t="shared" si="16"/>
        <v>10.513824999999999</v>
      </c>
      <c r="AC53" s="90">
        <f t="shared" si="17"/>
        <v>10.303548499999998</v>
      </c>
      <c r="AD53" s="106" t="s">
        <v>78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2.75">
      <c r="A54" s="112"/>
      <c r="B54" s="47" t="s">
        <v>34</v>
      </c>
      <c r="C54" s="109"/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3">
        <v>2000</v>
      </c>
      <c r="K54" s="15">
        <v>98</v>
      </c>
      <c r="L54" s="86">
        <f t="shared" si="8"/>
        <v>1.0204081632653061</v>
      </c>
      <c r="M54" s="6"/>
      <c r="N54" s="80">
        <f t="shared" si="9"/>
        <v>1960</v>
      </c>
      <c r="O54" s="6">
        <f t="shared" si="18"/>
        <v>0</v>
      </c>
      <c r="P54" s="6">
        <f t="shared" si="19"/>
        <v>0</v>
      </c>
      <c r="Q54" s="6">
        <f t="shared" si="20"/>
        <v>0</v>
      </c>
      <c r="R54" s="6">
        <f t="shared" si="21"/>
        <v>0</v>
      </c>
      <c r="S54" s="6">
        <f t="shared" si="22"/>
        <v>0</v>
      </c>
      <c r="T54" s="6">
        <f t="shared" si="23"/>
        <v>0</v>
      </c>
      <c r="U54" s="6"/>
      <c r="V54" s="6">
        <f t="shared" si="10"/>
        <v>0</v>
      </c>
      <c r="W54" s="6">
        <f t="shared" si="11"/>
        <v>0</v>
      </c>
      <c r="X54" s="6">
        <f t="shared" si="12"/>
        <v>0</v>
      </c>
      <c r="Y54" s="6">
        <f t="shared" si="13"/>
        <v>0</v>
      </c>
      <c r="Z54" s="6">
        <f t="shared" si="14"/>
        <v>0</v>
      </c>
      <c r="AA54" s="6">
        <f t="shared" si="15"/>
        <v>0</v>
      </c>
      <c r="AB54" s="90">
        <f t="shared" si="16"/>
        <v>0</v>
      </c>
      <c r="AC54" s="90">
        <f t="shared" si="17"/>
        <v>0</v>
      </c>
      <c r="AD54" s="106" t="s">
        <v>78</v>
      </c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2.75">
      <c r="A55" s="112"/>
      <c r="B55" s="47" t="s">
        <v>65</v>
      </c>
      <c r="C55" s="109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3">
        <v>428</v>
      </c>
      <c r="K55" s="15">
        <v>99</v>
      </c>
      <c r="L55" s="86">
        <f t="shared" si="8"/>
        <v>0.21616161616161617</v>
      </c>
      <c r="M55" s="6"/>
      <c r="N55" s="80">
        <f t="shared" si="9"/>
        <v>1980</v>
      </c>
      <c r="O55" s="6">
        <f t="shared" si="18"/>
        <v>0</v>
      </c>
      <c r="P55" s="6">
        <f t="shared" si="19"/>
        <v>0</v>
      </c>
      <c r="Q55" s="6">
        <f t="shared" si="20"/>
        <v>0</v>
      </c>
      <c r="R55" s="6">
        <f t="shared" si="21"/>
        <v>0</v>
      </c>
      <c r="S55" s="6">
        <f t="shared" si="22"/>
        <v>0</v>
      </c>
      <c r="T55" s="6">
        <f t="shared" si="23"/>
        <v>0</v>
      </c>
      <c r="U55" s="6"/>
      <c r="V55" s="6">
        <f t="shared" si="10"/>
        <v>0</v>
      </c>
      <c r="W55" s="6">
        <f t="shared" si="11"/>
        <v>0</v>
      </c>
      <c r="X55" s="6">
        <f t="shared" si="12"/>
        <v>0</v>
      </c>
      <c r="Y55" s="6">
        <f t="shared" si="13"/>
        <v>0</v>
      </c>
      <c r="Z55" s="6">
        <f t="shared" si="14"/>
        <v>0</v>
      </c>
      <c r="AA55" s="6">
        <f t="shared" si="15"/>
        <v>0</v>
      </c>
      <c r="AB55" s="90">
        <f t="shared" si="16"/>
        <v>0</v>
      </c>
      <c r="AC55" s="90">
        <f t="shared" si="17"/>
        <v>0</v>
      </c>
      <c r="AD55" s="106" t="s">
        <v>78</v>
      </c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2.75">
      <c r="A56" s="112"/>
      <c r="H56" s="3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9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2.75">
      <c r="A57" s="113"/>
      <c r="B57" s="40"/>
      <c r="C57" s="40"/>
      <c r="D57" s="40"/>
      <c r="E57" s="41"/>
      <c r="F57" s="41"/>
      <c r="G57" s="41"/>
      <c r="H57" s="41"/>
      <c r="I57" s="41"/>
      <c r="J57" s="42"/>
      <c r="K57" s="41"/>
      <c r="L57" s="4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27" ht="12.75">
      <c r="A58" s="112"/>
      <c r="J58" s="4"/>
      <c r="V58" s="6"/>
      <c r="W58" s="6"/>
      <c r="X58" s="6"/>
      <c r="Y58" s="6"/>
      <c r="Z58" s="6"/>
      <c r="AA58" s="6"/>
    </row>
    <row r="59" spans="1:12" ht="15.75">
      <c r="A59" s="112"/>
      <c r="B59" s="89" t="s">
        <v>83</v>
      </c>
      <c r="C59" s="89"/>
      <c r="D59" s="94">
        <f aca="true" t="shared" si="24" ref="D59:I59">SUM(O28:O55)</f>
        <v>1.59295</v>
      </c>
      <c r="E59" s="94">
        <f t="shared" si="24"/>
        <v>1.8594499999999998</v>
      </c>
      <c r="F59" s="94">
        <f t="shared" si="24"/>
        <v>1.9651</v>
      </c>
      <c r="G59" s="94">
        <f t="shared" si="24"/>
        <v>2.1526</v>
      </c>
      <c r="H59" s="94">
        <f t="shared" si="24"/>
        <v>2.3175</v>
      </c>
      <c r="I59" s="94">
        <f t="shared" si="24"/>
        <v>2.18</v>
      </c>
      <c r="J59" s="95"/>
      <c r="K59" s="95"/>
      <c r="L59" s="95"/>
    </row>
    <row r="60" ht="12.75">
      <c r="A60" s="112"/>
    </row>
    <row r="61" ht="12.75">
      <c r="A61" s="112"/>
    </row>
    <row r="62" ht="12.75">
      <c r="A62" s="112"/>
    </row>
    <row r="63" ht="12.75">
      <c r="A63" s="112"/>
    </row>
    <row r="64" ht="12.75">
      <c r="A64" s="112"/>
    </row>
    <row r="65" ht="12.75">
      <c r="A65" s="112"/>
    </row>
  </sheetData>
  <sheetProtection password="E935" sheet="1" objects="1" scenarios="1" selectLockedCells="1"/>
  <mergeCells count="7">
    <mergeCell ref="AB23:AB25"/>
    <mergeCell ref="AC23:AC25"/>
    <mergeCell ref="AD23:AD25"/>
    <mergeCell ref="D4:E4"/>
    <mergeCell ref="D5:E5"/>
    <mergeCell ref="I4:J4"/>
    <mergeCell ref="I5:J5"/>
  </mergeCells>
  <printOptions/>
  <pageMargins left="0.5" right="0.5" top="1" bottom="1" header="0.5" footer="0.5"/>
  <pageSetup horizontalDpi="240" verticalDpi="240" orientation="landscape" r:id="rId2"/>
  <rowBreaks count="2" manualBreakCount="2">
    <brk id="21" min="1" max="29" man="1"/>
    <brk id="47" max="255" man="1"/>
  </rowBreaks>
  <colBreaks count="1" manualBreakCount="1">
    <brk id="1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7.7109375" style="0" customWidth="1"/>
    <col min="2" max="2" width="0.85546875" style="0" customWidth="1"/>
    <col min="3" max="3" width="7.7109375" style="0" customWidth="1"/>
    <col min="4" max="4" width="8.8515625" style="0" customWidth="1"/>
    <col min="5" max="5" width="9.57421875" style="0" customWidth="1"/>
    <col min="6" max="7" width="7.7109375" style="0" customWidth="1"/>
    <col min="8" max="8" width="0.71875" style="0" customWidth="1"/>
    <col min="9" max="10" width="7.7109375" style="0" customWidth="1"/>
    <col min="11" max="11" width="0.85546875" style="0" customWidth="1"/>
    <col min="12" max="13" width="7.7109375" style="0" customWidth="1"/>
    <col min="14" max="14" width="0.85546875" style="0" customWidth="1"/>
    <col min="15" max="16" width="7.7109375" style="0" customWidth="1"/>
    <col min="17" max="17" width="0.85546875" style="0" customWidth="1"/>
    <col min="18" max="19" width="7.7109375" style="0" customWidth="1"/>
  </cols>
  <sheetData>
    <row r="1" spans="1:20" ht="15.75">
      <c r="A1" s="126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56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57"/>
    </row>
    <row r="3" spans="1:20" s="56" customFormat="1" ht="18.75">
      <c r="A3" s="59"/>
      <c r="B3" s="59"/>
      <c r="C3" s="129" t="s">
        <v>60</v>
      </c>
      <c r="D3" s="130"/>
      <c r="E3" s="130"/>
      <c r="F3" s="130"/>
      <c r="G3" s="130"/>
      <c r="H3" s="59"/>
      <c r="I3" s="129" t="s">
        <v>59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57"/>
    </row>
    <row r="4" spans="1:22" s="56" customFormat="1" ht="17.25" customHeight="1">
      <c r="A4" s="57"/>
      <c r="B4" s="78"/>
      <c r="D4" s="123" t="s">
        <v>58</v>
      </c>
      <c r="E4" s="123"/>
      <c r="H4" s="79"/>
      <c r="I4" s="128" t="s">
        <v>57</v>
      </c>
      <c r="J4" s="128"/>
      <c r="K4" s="78"/>
      <c r="L4" s="128" t="s">
        <v>56</v>
      </c>
      <c r="M4" s="128"/>
      <c r="N4" s="78"/>
      <c r="O4" s="128" t="s">
        <v>55</v>
      </c>
      <c r="P4" s="128"/>
      <c r="Q4" s="78"/>
      <c r="R4" s="128" t="s">
        <v>54</v>
      </c>
      <c r="S4" s="128"/>
      <c r="T4" s="75"/>
      <c r="U4" s="74"/>
      <c r="V4" s="74"/>
    </row>
    <row r="5" spans="1:22" s="56" customFormat="1" ht="18" customHeight="1">
      <c r="A5" s="77" t="s">
        <v>53</v>
      </c>
      <c r="B5" s="77"/>
      <c r="C5" s="77" t="s">
        <v>52</v>
      </c>
      <c r="D5" s="77" t="s">
        <v>48</v>
      </c>
      <c r="E5" s="77" t="s">
        <v>51</v>
      </c>
      <c r="F5" s="77" t="s">
        <v>50</v>
      </c>
      <c r="G5" s="77" t="s">
        <v>49</v>
      </c>
      <c r="H5" s="77"/>
      <c r="I5" s="77" t="s">
        <v>48</v>
      </c>
      <c r="J5" s="77" t="s">
        <v>47</v>
      </c>
      <c r="K5" s="77"/>
      <c r="L5" s="77" t="s">
        <v>48</v>
      </c>
      <c r="M5" s="77" t="s">
        <v>47</v>
      </c>
      <c r="N5" s="77"/>
      <c r="O5" s="77" t="s">
        <v>48</v>
      </c>
      <c r="P5" s="77" t="s">
        <v>47</v>
      </c>
      <c r="Q5" s="77"/>
      <c r="R5" s="77" t="s">
        <v>48</v>
      </c>
      <c r="S5" s="77" t="s">
        <v>47</v>
      </c>
      <c r="T5" s="75"/>
      <c r="U5" s="74"/>
      <c r="V5" s="74"/>
    </row>
    <row r="6" spans="1:22" s="56" customFormat="1" ht="4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5"/>
      <c r="U6" s="74"/>
      <c r="V6" s="74"/>
    </row>
    <row r="7" spans="1:22" s="56" customFormat="1" ht="17.25" customHeight="1">
      <c r="A7" s="76"/>
      <c r="B7" s="76"/>
      <c r="C7" s="76"/>
      <c r="D7" s="76"/>
      <c r="E7" s="76"/>
      <c r="F7" s="76"/>
      <c r="G7" s="76"/>
      <c r="H7" s="76"/>
      <c r="I7" s="124" t="s">
        <v>46</v>
      </c>
      <c r="J7" s="124"/>
      <c r="K7" s="124"/>
      <c r="L7" s="124"/>
      <c r="M7" s="124"/>
      <c r="N7" s="76"/>
      <c r="O7" s="76"/>
      <c r="P7" s="76"/>
      <c r="Q7" s="76"/>
      <c r="R7" s="76"/>
      <c r="S7" s="76"/>
      <c r="T7" s="75"/>
      <c r="U7" s="74"/>
      <c r="V7" s="74"/>
    </row>
    <row r="8" spans="1:20" s="56" customFormat="1" ht="4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4" s="56" customFormat="1" ht="15.75">
      <c r="A9" s="69">
        <v>359.3498</v>
      </c>
      <c r="B9" s="68"/>
      <c r="C9" s="68">
        <v>16.6</v>
      </c>
      <c r="D9" s="66">
        <v>36.1</v>
      </c>
      <c r="E9" s="66">
        <v>5.8</v>
      </c>
      <c r="F9" s="68">
        <v>69.6</v>
      </c>
      <c r="G9" s="67">
        <v>1.75</v>
      </c>
      <c r="H9" s="68"/>
      <c r="I9" s="67">
        <v>10.427758</v>
      </c>
      <c r="J9" s="67">
        <v>0.11023000000000001</v>
      </c>
      <c r="K9" s="66"/>
      <c r="L9" s="67">
        <v>2.89</v>
      </c>
      <c r="M9" s="67">
        <v>0.02</v>
      </c>
      <c r="N9" s="66"/>
      <c r="O9" s="67">
        <v>3.593498</v>
      </c>
      <c r="P9" s="67">
        <v>0.044092000000000006</v>
      </c>
      <c r="Q9" s="68"/>
      <c r="R9" s="67">
        <v>1</v>
      </c>
      <c r="S9" s="73">
        <v>0.008</v>
      </c>
      <c r="T9" s="57"/>
      <c r="U9" s="57"/>
      <c r="V9" s="65"/>
      <c r="W9" s="65"/>
      <c r="X9" s="65"/>
    </row>
    <row r="10" spans="1:24" s="56" customFormat="1" ht="15.75">
      <c r="A10" s="69">
        <v>443.12460000000004</v>
      </c>
      <c r="B10" s="68"/>
      <c r="C10" s="68">
        <v>16.5</v>
      </c>
      <c r="D10" s="66">
        <v>33.6</v>
      </c>
      <c r="E10" s="66">
        <v>4.4</v>
      </c>
      <c r="F10" s="68">
        <v>70.6</v>
      </c>
      <c r="G10" s="67">
        <v>1.78</v>
      </c>
      <c r="H10" s="68"/>
      <c r="I10" s="67">
        <v>12.455990000000002</v>
      </c>
      <c r="J10" s="67">
        <v>0.066138</v>
      </c>
      <c r="K10" s="66"/>
      <c r="L10" s="67">
        <v>2.82</v>
      </c>
      <c r="M10" s="67">
        <v>0.01</v>
      </c>
      <c r="N10" s="66"/>
      <c r="O10" s="67">
        <v>4.0785100000000005</v>
      </c>
      <c r="P10" s="67">
        <v>0.022046000000000003</v>
      </c>
      <c r="Q10" s="68"/>
      <c r="R10" s="67">
        <v>0.92</v>
      </c>
      <c r="S10" s="73">
        <v>0.004</v>
      </c>
      <c r="T10" s="57"/>
      <c r="U10" s="57"/>
      <c r="V10" s="65"/>
      <c r="W10" s="65"/>
      <c r="X10" s="65"/>
    </row>
    <row r="11" spans="1:24" s="56" customFormat="1" ht="15.75">
      <c r="A11" s="69">
        <v>544.5362</v>
      </c>
      <c r="B11" s="68"/>
      <c r="C11" s="68">
        <v>15.9</v>
      </c>
      <c r="D11" s="66">
        <v>38.7</v>
      </c>
      <c r="E11" s="66">
        <v>7.1</v>
      </c>
      <c r="F11" s="68">
        <v>68.5</v>
      </c>
      <c r="G11" s="67">
        <v>1.69</v>
      </c>
      <c r="H11" s="68"/>
      <c r="I11" s="67">
        <v>14.418084</v>
      </c>
      <c r="J11" s="67">
        <v>0.066138</v>
      </c>
      <c r="K11" s="66"/>
      <c r="L11" s="67">
        <v>2.65</v>
      </c>
      <c r="M11" s="67">
        <v>0.01</v>
      </c>
      <c r="N11" s="66"/>
      <c r="O11" s="67">
        <v>5.489454000000001</v>
      </c>
      <c r="P11" s="67">
        <v>0.022046000000000003</v>
      </c>
      <c r="Q11" s="68"/>
      <c r="R11" s="67">
        <v>1</v>
      </c>
      <c r="S11" s="73">
        <v>0.004</v>
      </c>
      <c r="T11" s="57"/>
      <c r="U11" s="57"/>
      <c r="V11" s="65"/>
      <c r="W11" s="65"/>
      <c r="X11" s="65"/>
    </row>
    <row r="12" spans="1:24" s="56" customFormat="1" ht="15.75">
      <c r="A12" s="69">
        <v>661.38</v>
      </c>
      <c r="B12" s="68"/>
      <c r="C12" s="68">
        <v>14.9</v>
      </c>
      <c r="D12" s="66">
        <v>43.1</v>
      </c>
      <c r="E12" s="66">
        <v>4.3</v>
      </c>
      <c r="F12" s="68">
        <v>66.7</v>
      </c>
      <c r="G12" s="67">
        <v>1.62</v>
      </c>
      <c r="H12" s="68"/>
      <c r="I12" s="67">
        <v>16.225856</v>
      </c>
      <c r="J12" s="67">
        <v>0.066138</v>
      </c>
      <c r="K12" s="66"/>
      <c r="L12" s="67">
        <v>2.45</v>
      </c>
      <c r="M12" s="67">
        <v>0.01</v>
      </c>
      <c r="N12" s="66"/>
      <c r="O12" s="67">
        <v>6.988582</v>
      </c>
      <c r="P12" s="67">
        <v>0.022046000000000003</v>
      </c>
      <c r="Q12" s="68"/>
      <c r="R12" s="67">
        <v>1.06</v>
      </c>
      <c r="S12" s="73">
        <v>0.004</v>
      </c>
      <c r="T12" s="57"/>
      <c r="U12" s="57"/>
      <c r="W12" s="65"/>
      <c r="X12" s="65"/>
    </row>
    <row r="13" spans="1:24" s="56" customFormat="1" ht="15.75">
      <c r="A13" s="69">
        <v>769.4054</v>
      </c>
      <c r="B13" s="68"/>
      <c r="C13" s="68">
        <v>14.6</v>
      </c>
      <c r="D13" s="66">
        <v>44.5</v>
      </c>
      <c r="E13" s="66">
        <v>2.2</v>
      </c>
      <c r="F13" s="68">
        <v>66.1</v>
      </c>
      <c r="G13" s="67">
        <v>1.59</v>
      </c>
      <c r="H13" s="68"/>
      <c r="I13" s="67">
        <v>18.121812000000002</v>
      </c>
      <c r="J13" s="67">
        <v>0.066138</v>
      </c>
      <c r="K13" s="66"/>
      <c r="L13" s="67">
        <v>2.36</v>
      </c>
      <c r="M13" s="67">
        <v>0.01</v>
      </c>
      <c r="N13" s="66"/>
      <c r="O13" s="67">
        <v>8.068836000000001</v>
      </c>
      <c r="P13" s="67">
        <v>0.022046000000000003</v>
      </c>
      <c r="Q13" s="68"/>
      <c r="R13" s="67">
        <v>1.05</v>
      </c>
      <c r="S13" s="73">
        <v>0.004</v>
      </c>
      <c r="T13" s="57"/>
      <c r="U13" s="57"/>
      <c r="V13" s="70"/>
      <c r="W13" s="65"/>
      <c r="X13" s="65"/>
    </row>
    <row r="14" spans="1:24" s="56" customFormat="1" ht="15.75">
      <c r="A14" s="69">
        <v>877.4308000000001</v>
      </c>
      <c r="B14" s="68"/>
      <c r="C14" s="68">
        <v>14.6</v>
      </c>
      <c r="D14" s="66">
        <v>44.4</v>
      </c>
      <c r="E14" s="66">
        <v>2.4</v>
      </c>
      <c r="F14" s="68">
        <v>66.1</v>
      </c>
      <c r="G14" s="67">
        <v>1.6</v>
      </c>
      <c r="H14" s="68"/>
      <c r="I14" s="67">
        <v>19.135928</v>
      </c>
      <c r="J14" s="67">
        <v>0.066138</v>
      </c>
      <c r="K14" s="66"/>
      <c r="L14" s="67">
        <v>2.18</v>
      </c>
      <c r="M14" s="67">
        <v>0.01</v>
      </c>
      <c r="N14" s="66"/>
      <c r="O14" s="67">
        <v>8.443618</v>
      </c>
      <c r="P14" s="67">
        <v>0.022046000000000003</v>
      </c>
      <c r="Q14" s="68"/>
      <c r="R14" s="67">
        <v>0.96</v>
      </c>
      <c r="S14" s="73">
        <v>0.004</v>
      </c>
      <c r="T14" s="57"/>
      <c r="U14" s="57"/>
      <c r="V14" s="70"/>
      <c r="W14" s="65"/>
      <c r="X14" s="65"/>
    </row>
    <row r="15" spans="1:24" s="56" customFormat="1" ht="15.75">
      <c r="A15" s="69">
        <v>989.8654</v>
      </c>
      <c r="B15" s="68"/>
      <c r="C15" s="68">
        <v>14</v>
      </c>
      <c r="D15" s="66">
        <v>45.7</v>
      </c>
      <c r="E15" s="66">
        <v>3.1</v>
      </c>
      <c r="F15" s="68">
        <v>65.6</v>
      </c>
      <c r="G15" s="67">
        <v>1.58</v>
      </c>
      <c r="H15" s="68"/>
      <c r="I15" s="67">
        <v>20.745286</v>
      </c>
      <c r="J15" s="67">
        <v>0.08818400000000001</v>
      </c>
      <c r="K15" s="66"/>
      <c r="L15" s="67">
        <v>2.1</v>
      </c>
      <c r="M15" s="67">
        <v>0.01</v>
      </c>
      <c r="N15" s="66"/>
      <c r="O15" s="67">
        <v>9.501826</v>
      </c>
      <c r="P15" s="67">
        <v>0.022046000000000003</v>
      </c>
      <c r="Q15" s="68"/>
      <c r="R15" s="67">
        <v>0.96</v>
      </c>
      <c r="S15" s="73">
        <v>0.005</v>
      </c>
      <c r="T15" s="57"/>
      <c r="U15" s="57"/>
      <c r="V15" s="70"/>
      <c r="W15" s="65"/>
      <c r="X15" s="65"/>
    </row>
    <row r="16" spans="1:24" s="56" customFormat="1" ht="15.75">
      <c r="A16" s="69">
        <v>1100.0954000000002</v>
      </c>
      <c r="B16" s="68"/>
      <c r="C16" s="68">
        <v>13.5</v>
      </c>
      <c r="D16" s="66">
        <v>47.3</v>
      </c>
      <c r="E16" s="66">
        <v>2.5</v>
      </c>
      <c r="F16" s="68">
        <v>64.9</v>
      </c>
      <c r="G16" s="67">
        <v>1.56</v>
      </c>
      <c r="H16" s="68"/>
      <c r="I16" s="67">
        <v>23.390806</v>
      </c>
      <c r="J16" s="67">
        <v>0.08818400000000001</v>
      </c>
      <c r="K16" s="66"/>
      <c r="L16" s="67">
        <v>2.12</v>
      </c>
      <c r="M16" s="67">
        <v>0.01</v>
      </c>
      <c r="N16" s="66"/>
      <c r="O16" s="67">
        <v>11.000954000000002</v>
      </c>
      <c r="P16" s="67">
        <v>0.044092000000000006</v>
      </c>
      <c r="Q16" s="68"/>
      <c r="R16" s="67">
        <v>1</v>
      </c>
      <c r="S16" s="73">
        <v>0.006</v>
      </c>
      <c r="T16" s="57"/>
      <c r="U16" s="57"/>
      <c r="V16" s="70"/>
      <c r="W16" s="65"/>
      <c r="X16" s="65"/>
    </row>
    <row r="17" spans="1:24" s="56" customFormat="1" ht="15.75">
      <c r="A17" s="69">
        <v>1210.3254000000002</v>
      </c>
      <c r="B17" s="68"/>
      <c r="C17" s="68">
        <v>13.4</v>
      </c>
      <c r="D17" s="66">
        <v>47.7</v>
      </c>
      <c r="E17" s="66">
        <v>2.2</v>
      </c>
      <c r="F17" s="68">
        <v>64.8</v>
      </c>
      <c r="G17" s="67">
        <v>1.54</v>
      </c>
      <c r="H17" s="68"/>
      <c r="I17" s="67">
        <v>23.170346000000002</v>
      </c>
      <c r="J17" s="67">
        <v>0.08818400000000001</v>
      </c>
      <c r="K17" s="66"/>
      <c r="L17" s="67">
        <v>1.91</v>
      </c>
      <c r="M17" s="67">
        <v>0.01</v>
      </c>
      <c r="N17" s="66"/>
      <c r="O17" s="67">
        <v>11.045046</v>
      </c>
      <c r="P17" s="67">
        <v>0.044092000000000006</v>
      </c>
      <c r="Q17" s="68"/>
      <c r="R17" s="67">
        <v>0.91</v>
      </c>
      <c r="S17" s="73">
        <v>0.006</v>
      </c>
      <c r="T17" s="57"/>
      <c r="U17" s="57"/>
      <c r="V17" s="70"/>
      <c r="W17" s="65"/>
      <c r="X17" s="65"/>
    </row>
    <row r="18" spans="1:24" s="56" customFormat="1" ht="15.75">
      <c r="A18" s="69">
        <v>1307.3278</v>
      </c>
      <c r="B18" s="68"/>
      <c r="C18" s="68">
        <v>13.5</v>
      </c>
      <c r="D18" s="66">
        <v>47.8</v>
      </c>
      <c r="E18" s="66">
        <v>2.2</v>
      </c>
      <c r="F18" s="68">
        <v>64.7</v>
      </c>
      <c r="G18" s="67">
        <v>1.54</v>
      </c>
      <c r="H18" s="68"/>
      <c r="I18" s="67">
        <v>24.449014000000002</v>
      </c>
      <c r="J18" s="67">
        <v>0.11023000000000001</v>
      </c>
      <c r="K18" s="66"/>
      <c r="L18" s="67">
        <v>1.87</v>
      </c>
      <c r="M18" s="67">
        <v>0.02</v>
      </c>
      <c r="N18" s="66"/>
      <c r="O18" s="67">
        <v>11.706426</v>
      </c>
      <c r="P18" s="67">
        <v>0.066138</v>
      </c>
      <c r="Q18" s="68"/>
      <c r="R18" s="67">
        <v>0.89</v>
      </c>
      <c r="S18" s="73">
        <v>0.008</v>
      </c>
      <c r="T18" s="57"/>
      <c r="U18" s="57"/>
      <c r="V18" s="70"/>
      <c r="W18" s="65"/>
      <c r="X18" s="65"/>
    </row>
    <row r="19" spans="1:24" s="56" customFormat="1" ht="15.75">
      <c r="A19" s="69">
        <v>1417.5578</v>
      </c>
      <c r="B19" s="68"/>
      <c r="C19" s="68">
        <v>13.1</v>
      </c>
      <c r="D19" s="66">
        <v>49.2</v>
      </c>
      <c r="E19" s="66">
        <v>1.6</v>
      </c>
      <c r="F19" s="68">
        <v>63.9</v>
      </c>
      <c r="G19" s="67">
        <v>1.53</v>
      </c>
      <c r="H19" s="68"/>
      <c r="I19" s="67">
        <v>27.028396</v>
      </c>
      <c r="J19" s="67">
        <v>0.595242</v>
      </c>
      <c r="K19" s="66"/>
      <c r="L19" s="67">
        <v>1.95</v>
      </c>
      <c r="M19" s="67">
        <v>0.08</v>
      </c>
      <c r="N19" s="66"/>
      <c r="O19" s="67">
        <v>13.095324000000002</v>
      </c>
      <c r="P19" s="67">
        <v>0.30864400000000003</v>
      </c>
      <c r="Q19" s="68"/>
      <c r="R19" s="67">
        <v>0.94</v>
      </c>
      <c r="S19" s="73">
        <v>0.04</v>
      </c>
      <c r="T19" s="57"/>
      <c r="U19" s="57"/>
      <c r="V19" s="70"/>
      <c r="W19" s="65"/>
      <c r="X19" s="65"/>
    </row>
    <row r="20" spans="1:24" s="56" customFormat="1" ht="4.5" customHeight="1">
      <c r="A20" s="59"/>
      <c r="B20" s="59"/>
      <c r="C20" s="59"/>
      <c r="D20" s="59"/>
      <c r="E20" s="59"/>
      <c r="F20" s="59"/>
      <c r="G20" s="7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7"/>
      <c r="U20" s="57"/>
      <c r="V20" s="70"/>
      <c r="W20" s="65"/>
      <c r="X20" s="65"/>
    </row>
    <row r="21" spans="1:24" s="56" customFormat="1" ht="18.75">
      <c r="A21" s="57"/>
      <c r="B21" s="57"/>
      <c r="C21" s="57"/>
      <c r="D21" s="57"/>
      <c r="E21" s="57"/>
      <c r="F21" s="57"/>
      <c r="G21" s="71"/>
      <c r="H21" s="57"/>
      <c r="I21" s="125" t="s">
        <v>45</v>
      </c>
      <c r="J21" s="125"/>
      <c r="K21" s="125"/>
      <c r="L21" s="125"/>
      <c r="M21" s="125"/>
      <c r="N21" s="57"/>
      <c r="O21" s="57"/>
      <c r="P21" s="57"/>
      <c r="Q21" s="57"/>
      <c r="R21" s="57"/>
      <c r="S21" s="57"/>
      <c r="T21" s="57"/>
      <c r="U21" s="57"/>
      <c r="V21" s="70"/>
      <c r="W21" s="65"/>
      <c r="X21" s="65"/>
    </row>
    <row r="22" spans="1:24" s="56" customFormat="1" ht="4.5" customHeight="1">
      <c r="A22" s="57"/>
      <c r="B22" s="57"/>
      <c r="C22" s="57"/>
      <c r="D22" s="57"/>
      <c r="E22" s="57"/>
      <c r="F22" s="57"/>
      <c r="G22" s="7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70"/>
      <c r="W22" s="65"/>
      <c r="X22" s="65"/>
    </row>
    <row r="23" spans="1:24" s="56" customFormat="1" ht="15.75">
      <c r="A23" s="69">
        <v>354.9406</v>
      </c>
      <c r="B23" s="57"/>
      <c r="C23" s="68">
        <v>16.6</v>
      </c>
      <c r="D23" s="66">
        <v>36.1</v>
      </c>
      <c r="E23" s="66">
        <v>7.6</v>
      </c>
      <c r="F23" s="68">
        <v>69.6</v>
      </c>
      <c r="G23" s="67">
        <v>1.7</v>
      </c>
      <c r="H23" s="57"/>
      <c r="I23" s="67">
        <v>10.14116</v>
      </c>
      <c r="J23" s="67">
        <v>0.15432200000000001</v>
      </c>
      <c r="K23" s="67"/>
      <c r="L23" s="67">
        <v>2.84</v>
      </c>
      <c r="M23" s="67">
        <v>0.02</v>
      </c>
      <c r="N23" s="67"/>
      <c r="O23" s="67">
        <v>3.813958</v>
      </c>
      <c r="P23" s="67">
        <v>0.066138</v>
      </c>
      <c r="Q23" s="67"/>
      <c r="R23" s="67">
        <v>1.07</v>
      </c>
      <c r="S23" s="66">
        <v>0.009</v>
      </c>
      <c r="T23" s="57"/>
      <c r="U23" s="57"/>
      <c r="V23" s="70"/>
      <c r="W23" s="65"/>
      <c r="X23" s="65"/>
    </row>
    <row r="24" spans="1:24" s="56" customFormat="1" ht="15.75">
      <c r="A24" s="69">
        <v>445.3292</v>
      </c>
      <c r="B24" s="57"/>
      <c r="C24" s="68">
        <v>16.5</v>
      </c>
      <c r="D24" s="66">
        <v>33.6</v>
      </c>
      <c r="E24" s="66">
        <v>6.3</v>
      </c>
      <c r="F24" s="68">
        <v>70.6</v>
      </c>
      <c r="G24" s="67">
        <v>1.76</v>
      </c>
      <c r="H24" s="57"/>
      <c r="I24" s="67">
        <v>12.941002000000001</v>
      </c>
      <c r="J24" s="67">
        <v>0.066138</v>
      </c>
      <c r="K24" s="67"/>
      <c r="L24" s="67">
        <v>2.91</v>
      </c>
      <c r="M24" s="67">
        <v>0.01</v>
      </c>
      <c r="N24" s="67"/>
      <c r="O24" s="67">
        <v>4.453292</v>
      </c>
      <c r="P24" s="67">
        <v>0.044092000000000006</v>
      </c>
      <c r="Q24" s="67"/>
      <c r="R24" s="67">
        <v>1</v>
      </c>
      <c r="S24" s="66">
        <v>0.005</v>
      </c>
      <c r="T24" s="57"/>
      <c r="U24" s="57"/>
      <c r="W24" s="65"/>
      <c r="X24" s="65"/>
    </row>
    <row r="25" spans="1:24" s="56" customFormat="1" ht="15.75">
      <c r="A25" s="69">
        <v>546.7408</v>
      </c>
      <c r="B25" s="57"/>
      <c r="C25" s="68">
        <v>15.9</v>
      </c>
      <c r="D25" s="66">
        <v>38.7</v>
      </c>
      <c r="E25" s="66">
        <v>6.6</v>
      </c>
      <c r="F25" s="68">
        <v>68.5</v>
      </c>
      <c r="G25" s="67">
        <v>1.68</v>
      </c>
      <c r="H25" s="57"/>
      <c r="I25" s="67">
        <v>14.969234</v>
      </c>
      <c r="J25" s="67">
        <v>0.08818400000000001</v>
      </c>
      <c r="K25" s="67"/>
      <c r="L25" s="67">
        <v>2.73</v>
      </c>
      <c r="M25" s="67">
        <v>0.01</v>
      </c>
      <c r="N25" s="67"/>
      <c r="O25" s="67">
        <v>5.84219</v>
      </c>
      <c r="P25" s="67">
        <v>0.044092000000000006</v>
      </c>
      <c r="Q25" s="67"/>
      <c r="R25" s="67">
        <v>1.07</v>
      </c>
      <c r="S25" s="66">
        <v>0.006</v>
      </c>
      <c r="T25" s="57"/>
      <c r="U25" s="57"/>
      <c r="W25" s="65"/>
      <c r="X25" s="65"/>
    </row>
    <row r="26" spans="1:24" s="56" customFormat="1" ht="15.75">
      <c r="A26" s="69">
        <v>659.1754000000001</v>
      </c>
      <c r="B26" s="57"/>
      <c r="C26" s="68">
        <v>14.9</v>
      </c>
      <c r="D26" s="66">
        <v>43.1</v>
      </c>
      <c r="E26" s="66">
        <v>5.1</v>
      </c>
      <c r="F26" s="68">
        <v>66.7</v>
      </c>
      <c r="G26" s="67">
        <v>1.63</v>
      </c>
      <c r="H26" s="57"/>
      <c r="I26" s="67">
        <v>16.5345</v>
      </c>
      <c r="J26" s="67">
        <v>0.08818400000000001</v>
      </c>
      <c r="K26" s="67"/>
      <c r="L26" s="67">
        <v>2.5</v>
      </c>
      <c r="M26" s="67">
        <v>0.01</v>
      </c>
      <c r="N26" s="67"/>
      <c r="O26" s="67">
        <v>7.032674</v>
      </c>
      <c r="P26" s="67">
        <v>0.044092000000000006</v>
      </c>
      <c r="Q26" s="67"/>
      <c r="R26" s="67">
        <v>1.06</v>
      </c>
      <c r="S26" s="66">
        <v>0.006</v>
      </c>
      <c r="T26" s="57"/>
      <c r="U26" s="57"/>
      <c r="W26" s="65"/>
      <c r="X26" s="65"/>
    </row>
    <row r="27" spans="1:24" s="56" customFormat="1" ht="15.75">
      <c r="A27" s="69">
        <v>767.2008000000001</v>
      </c>
      <c r="B27" s="57"/>
      <c r="C27" s="68">
        <v>14.6</v>
      </c>
      <c r="D27" s="66">
        <v>44.5</v>
      </c>
      <c r="E27" s="66">
        <v>2.1</v>
      </c>
      <c r="F27" s="68">
        <v>66.1</v>
      </c>
      <c r="G27" s="67">
        <v>1.6</v>
      </c>
      <c r="H27" s="57"/>
      <c r="I27" s="67">
        <v>18.209996</v>
      </c>
      <c r="J27" s="67">
        <v>0.08818400000000001</v>
      </c>
      <c r="K27" s="67"/>
      <c r="L27" s="67">
        <v>2.37</v>
      </c>
      <c r="M27" s="67">
        <v>0.01</v>
      </c>
      <c r="N27" s="67"/>
      <c r="O27" s="67">
        <v>8.04679</v>
      </c>
      <c r="P27" s="67">
        <v>0.044092000000000006</v>
      </c>
      <c r="Q27" s="67"/>
      <c r="R27" s="67">
        <v>1.04</v>
      </c>
      <c r="S27" s="66">
        <v>0.006</v>
      </c>
      <c r="T27" s="57"/>
      <c r="U27" s="57"/>
      <c r="W27" s="65"/>
      <c r="X27" s="65"/>
    </row>
    <row r="28" spans="1:24" s="56" customFormat="1" ht="15.75">
      <c r="A28" s="69">
        <v>877.4308000000001</v>
      </c>
      <c r="B28" s="57"/>
      <c r="C28" s="68">
        <v>14.6</v>
      </c>
      <c r="D28" s="66">
        <v>44.4</v>
      </c>
      <c r="E28" s="66">
        <v>3.2</v>
      </c>
      <c r="F28" s="68">
        <v>66.1</v>
      </c>
      <c r="G28" s="67">
        <v>1.59</v>
      </c>
      <c r="H28" s="57"/>
      <c r="I28" s="67">
        <v>19.202066000000002</v>
      </c>
      <c r="J28" s="67">
        <v>0.11023000000000001</v>
      </c>
      <c r="K28" s="67"/>
      <c r="L28" s="67">
        <v>2.19</v>
      </c>
      <c r="M28" s="67">
        <v>0.01</v>
      </c>
      <c r="N28" s="67"/>
      <c r="O28" s="67">
        <v>8.59794</v>
      </c>
      <c r="P28" s="67">
        <v>0.044092000000000006</v>
      </c>
      <c r="Q28" s="67"/>
      <c r="R28" s="67">
        <v>0.98</v>
      </c>
      <c r="S28" s="66">
        <v>0.007</v>
      </c>
      <c r="T28" s="57"/>
      <c r="U28" s="57"/>
      <c r="W28" s="65"/>
      <c r="X28" s="65"/>
    </row>
    <row r="29" spans="1:24" s="56" customFormat="1" ht="15.75">
      <c r="A29" s="69">
        <v>987.6608000000001</v>
      </c>
      <c r="B29" s="57"/>
      <c r="C29" s="68">
        <v>14</v>
      </c>
      <c r="D29" s="66">
        <v>45.7</v>
      </c>
      <c r="E29" s="66">
        <v>2.6</v>
      </c>
      <c r="F29" s="68">
        <v>65.6</v>
      </c>
      <c r="G29" s="67">
        <v>1.58</v>
      </c>
      <c r="H29" s="57"/>
      <c r="I29" s="67">
        <v>20.877562</v>
      </c>
      <c r="J29" s="67">
        <v>0.11023000000000001</v>
      </c>
      <c r="K29" s="67"/>
      <c r="L29" s="67">
        <v>2.11</v>
      </c>
      <c r="M29" s="67">
        <v>0.01</v>
      </c>
      <c r="N29" s="67"/>
      <c r="O29" s="67">
        <v>9.567964</v>
      </c>
      <c r="P29" s="67">
        <v>0.044092000000000006</v>
      </c>
      <c r="Q29" s="67"/>
      <c r="R29" s="67">
        <v>0.97</v>
      </c>
      <c r="S29" s="66">
        <v>0.007</v>
      </c>
      <c r="T29" s="57"/>
      <c r="U29" s="57"/>
      <c r="W29" s="65"/>
      <c r="X29" s="65"/>
    </row>
    <row r="30" spans="1:24" s="56" customFormat="1" ht="15.75">
      <c r="A30" s="69">
        <v>1100.0954000000002</v>
      </c>
      <c r="B30" s="57"/>
      <c r="C30" s="68">
        <v>13.5</v>
      </c>
      <c r="D30" s="66">
        <v>47.3</v>
      </c>
      <c r="E30" s="66">
        <v>2.8</v>
      </c>
      <c r="F30" s="68">
        <v>64.9</v>
      </c>
      <c r="G30" s="67">
        <v>1.54</v>
      </c>
      <c r="H30" s="57"/>
      <c r="I30" s="67">
        <v>22.178276000000004</v>
      </c>
      <c r="J30" s="67">
        <v>0.11023000000000001</v>
      </c>
      <c r="K30" s="67"/>
      <c r="L30" s="67">
        <v>2.01</v>
      </c>
      <c r="M30" s="67">
        <v>0.01</v>
      </c>
      <c r="N30" s="67"/>
      <c r="O30" s="67">
        <v>10.560034</v>
      </c>
      <c r="P30" s="67">
        <v>0.044092000000000006</v>
      </c>
      <c r="Q30" s="67"/>
      <c r="R30" s="67">
        <v>0.96</v>
      </c>
      <c r="S30" s="66">
        <v>0.007</v>
      </c>
      <c r="T30" s="57"/>
      <c r="U30" s="57"/>
      <c r="W30" s="65"/>
      <c r="X30" s="65"/>
    </row>
    <row r="31" spans="1:24" s="56" customFormat="1" ht="15.75">
      <c r="A31" s="69">
        <v>1203.7116</v>
      </c>
      <c r="B31" s="57"/>
      <c r="C31" s="68">
        <v>13.4</v>
      </c>
      <c r="D31" s="66">
        <v>47.7</v>
      </c>
      <c r="E31" s="66">
        <v>2.4</v>
      </c>
      <c r="F31" s="68">
        <v>64.8</v>
      </c>
      <c r="G31" s="67">
        <v>1.55</v>
      </c>
      <c r="H31" s="57"/>
      <c r="I31" s="67">
        <v>22.420782000000003</v>
      </c>
      <c r="J31" s="67">
        <v>0.11023000000000001</v>
      </c>
      <c r="K31" s="67"/>
      <c r="L31" s="67">
        <v>1.86</v>
      </c>
      <c r="M31" s="67">
        <v>0.02</v>
      </c>
      <c r="N31" s="67"/>
      <c r="O31" s="67">
        <v>10.648218</v>
      </c>
      <c r="P31" s="67">
        <v>0.066138</v>
      </c>
      <c r="Q31" s="67"/>
      <c r="R31" s="67">
        <v>0.88</v>
      </c>
      <c r="S31" s="66">
        <v>0.008</v>
      </c>
      <c r="T31" s="57"/>
      <c r="U31" s="57"/>
      <c r="W31" s="65"/>
      <c r="X31" s="65"/>
    </row>
    <row r="32" spans="1:24" s="56" customFormat="1" ht="15.75">
      <c r="A32" s="69">
        <v>1291.8956</v>
      </c>
      <c r="B32" s="57"/>
      <c r="C32" s="68">
        <v>13.5</v>
      </c>
      <c r="D32" s="66">
        <v>47.8</v>
      </c>
      <c r="E32" s="66">
        <v>2.2</v>
      </c>
      <c r="F32" s="68">
        <v>64.7</v>
      </c>
      <c r="G32" s="67">
        <v>1.52</v>
      </c>
      <c r="H32" s="57"/>
      <c r="I32" s="67">
        <v>23.611266000000004</v>
      </c>
      <c r="J32" s="67">
        <v>0.396828</v>
      </c>
      <c r="K32" s="67"/>
      <c r="L32" s="67">
        <v>1.83</v>
      </c>
      <c r="M32" s="67">
        <v>0.05</v>
      </c>
      <c r="N32" s="67"/>
      <c r="O32" s="67">
        <v>11.530058000000002</v>
      </c>
      <c r="P32" s="67">
        <v>0.198414</v>
      </c>
      <c r="Q32" s="67"/>
      <c r="R32" s="67">
        <v>0.89</v>
      </c>
      <c r="S32" s="66">
        <v>0.026</v>
      </c>
      <c r="T32" s="57"/>
      <c r="U32" s="57"/>
      <c r="W32" s="65"/>
      <c r="X32" s="65"/>
    </row>
    <row r="33" spans="1:20" s="56" customFormat="1" ht="15.75">
      <c r="A33" s="62"/>
      <c r="B33" s="62"/>
      <c r="C33" s="63"/>
      <c r="D33" s="64"/>
      <c r="E33" s="64"/>
      <c r="F33" s="63"/>
      <c r="G33" s="63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57"/>
    </row>
    <row r="34" spans="1:20" s="56" customFormat="1" ht="15.75">
      <c r="A34" s="59"/>
      <c r="B34" s="59"/>
      <c r="C34" s="60"/>
      <c r="D34" s="61"/>
      <c r="E34" s="61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7"/>
    </row>
    <row r="35" spans="1:20" s="56" customFormat="1" ht="20.25" customHeight="1">
      <c r="A35" s="58" t="s">
        <v>44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56" customFormat="1" ht="15.75" customHeight="1">
      <c r="A36" s="57" t="s">
        <v>43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56" customFormat="1" ht="15.75" customHeight="1">
      <c r="A37" s="58" t="s">
        <v>42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56" customFormat="1" ht="16.5" customHeight="1">
      <c r="A38" s="58" t="s">
        <v>41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="56" customFormat="1" ht="13.5" customHeight="1"/>
  </sheetData>
  <sheetProtection/>
  <mergeCells count="10">
    <mergeCell ref="D4:E4"/>
    <mergeCell ref="I7:M7"/>
    <mergeCell ref="I21:M21"/>
    <mergeCell ref="A1:T1"/>
    <mergeCell ref="R4:S4"/>
    <mergeCell ref="I3:S3"/>
    <mergeCell ref="I4:J4"/>
    <mergeCell ref="L4:M4"/>
    <mergeCell ref="O4:P4"/>
    <mergeCell ref="C3:G3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Hoffman</dc:creator>
  <cp:keywords/>
  <dc:description/>
  <cp:lastModifiedBy>Tiff</cp:lastModifiedBy>
  <cp:lastPrinted>2012-08-01T13:17:59Z</cp:lastPrinted>
  <dcterms:created xsi:type="dcterms:W3CDTF">1997-11-03T14:08:09Z</dcterms:created>
  <dcterms:modified xsi:type="dcterms:W3CDTF">2012-08-28T17:03:56Z</dcterms:modified>
  <cp:category/>
  <cp:version/>
  <cp:contentType/>
  <cp:contentStatus/>
</cp:coreProperties>
</file>