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1115" windowHeight="8190" activeTab="0"/>
  </bookViews>
  <sheets>
    <sheet name="Calculator" sheetId="1" r:id="rId1"/>
  </sheets>
  <definedNames/>
  <calcPr fullCalcOnLoad="1" iterate="1" iterateCount="1" iterateDelta="0.001"/>
</workbook>
</file>

<file path=xl/sharedStrings.xml><?xml version="1.0" encoding="utf-8"?>
<sst xmlns="http://schemas.openxmlformats.org/spreadsheetml/2006/main" count="135" uniqueCount="77">
  <si>
    <t>Gross</t>
  </si>
  <si>
    <t xml:space="preserve">Total </t>
  </si>
  <si>
    <t>Income</t>
  </si>
  <si>
    <t>Profit</t>
  </si>
  <si>
    <t>Yield</t>
  </si>
  <si>
    <t>(tdm/A)</t>
  </si>
  <si>
    <t>($/A)</t>
  </si>
  <si>
    <t>Enter alfalfa hay price: ($/ton)</t>
  </si>
  <si>
    <t>Enter alfalfa base yield: (tdm/A)</t>
  </si>
  <si>
    <t>Alfalfa - Yr. 1</t>
  </si>
  <si>
    <t>Alfalfa - Yr. 2</t>
  </si>
  <si>
    <t>Alfalfa - Yr. 3</t>
  </si>
  <si>
    <t>Alfalfa - Yr. 4</t>
  </si>
  <si>
    <t>Alfalfa - Yr. 1 (0%)</t>
  </si>
  <si>
    <t>Alfalfa - Yr. 2 (+2%)</t>
  </si>
  <si>
    <t>Alfalfa - Yr. 3 (-17%)</t>
  </si>
  <si>
    <t>Alfalfa - Yr. 4 (-34%)</t>
  </si>
  <si>
    <t>University of Wisconsin Center for Dairy Profitability</t>
  </si>
  <si>
    <t xml:space="preserve">2.6-3.5 </t>
  </si>
  <si>
    <t>tdm/A</t>
  </si>
  <si>
    <t>3.6-4.5</t>
  </si>
  <si>
    <t>4.6-5.5</t>
  </si>
  <si>
    <t>5.6-6.5</t>
  </si>
  <si>
    <t>6.6-7.5</t>
  </si>
  <si>
    <t>Establishment Yr.</t>
  </si>
  <si>
    <t>Establishment Yr. (-45%)</t>
  </si>
  <si>
    <t xml:space="preserve">For further details on the values used in this spreadsheet, refer to the paper </t>
  </si>
  <si>
    <t>Enter land cost: ($/a)</t>
  </si>
  <si>
    <t>Cost choice</t>
  </si>
  <si>
    <t>My Costs</t>
  </si>
  <si>
    <t xml:space="preserve"> </t>
  </si>
  <si>
    <r>
      <t>Costs</t>
    </r>
    <r>
      <rPr>
        <b/>
        <vertAlign val="superscript"/>
        <sz val="10"/>
        <rFont val="Arial"/>
        <family val="2"/>
      </rPr>
      <t>1</t>
    </r>
  </si>
  <si>
    <t>Yield range</t>
  </si>
  <si>
    <t>(For established fields)</t>
  </si>
  <si>
    <t>Your Expected Alfalfa Yield and Profit per Acre</t>
  </si>
  <si>
    <t>"Value of Short Rotations for Alfalfa Productivity".</t>
  </si>
  <si>
    <t>Alfalfa Profitability by Year and Fertilizer Cost Calculator</t>
  </si>
  <si>
    <t>Phosphorous</t>
  </si>
  <si>
    <t>MAP</t>
  </si>
  <si>
    <t>DAP</t>
  </si>
  <si>
    <t>TSP</t>
  </si>
  <si>
    <t>Price/ton</t>
  </si>
  <si>
    <r>
      <t>% P</t>
    </r>
    <r>
      <rPr>
        <vertAlign val="subscript"/>
        <sz val="10"/>
        <rFont val="Arial"/>
        <family val="2"/>
      </rPr>
      <t>2</t>
    </r>
    <r>
      <rPr>
        <sz val="10"/>
        <rFont val="Arial"/>
        <family val="2"/>
      </rPr>
      <t>O</t>
    </r>
    <r>
      <rPr>
        <vertAlign val="subscript"/>
        <sz val="10"/>
        <rFont val="Arial"/>
        <family val="2"/>
      </rPr>
      <t>5</t>
    </r>
  </si>
  <si>
    <r>
      <t>Cost / unit P</t>
    </r>
    <r>
      <rPr>
        <vertAlign val="subscript"/>
        <sz val="10"/>
        <rFont val="Arial"/>
        <family val="2"/>
      </rPr>
      <t>2</t>
    </r>
    <r>
      <rPr>
        <sz val="10"/>
        <rFont val="Arial"/>
        <family val="2"/>
      </rPr>
      <t>O</t>
    </r>
    <r>
      <rPr>
        <vertAlign val="subscript"/>
        <sz val="10"/>
        <rFont val="Arial"/>
        <family val="2"/>
      </rPr>
      <t>5</t>
    </r>
  </si>
  <si>
    <t>Potash</t>
  </si>
  <si>
    <r>
      <t>% K</t>
    </r>
    <r>
      <rPr>
        <vertAlign val="subscript"/>
        <sz val="10"/>
        <rFont val="Arial"/>
        <family val="2"/>
      </rPr>
      <t>2</t>
    </r>
    <r>
      <rPr>
        <sz val="10"/>
        <rFont val="Arial"/>
        <family val="0"/>
      </rPr>
      <t xml:space="preserve">O </t>
    </r>
  </si>
  <si>
    <r>
      <t>Cost / unit K</t>
    </r>
    <r>
      <rPr>
        <vertAlign val="subscript"/>
        <sz val="10"/>
        <rFont val="Arial"/>
        <family val="2"/>
      </rPr>
      <t>2</t>
    </r>
    <r>
      <rPr>
        <sz val="10"/>
        <rFont val="Arial"/>
        <family val="0"/>
      </rPr>
      <t xml:space="preserve">O </t>
    </r>
  </si>
  <si>
    <t>Enter fertilizer costs in blue cells: ($/ton)</t>
  </si>
  <si>
    <t>Enter most values in yellow boxes.</t>
  </si>
  <si>
    <t>Costs</t>
  </si>
  <si>
    <t>E</t>
  </si>
  <si>
    <t>A1</t>
  </si>
  <si>
    <t>A2</t>
  </si>
  <si>
    <t>A3</t>
  </si>
  <si>
    <t>A4</t>
  </si>
  <si>
    <t>Total</t>
  </si>
  <si>
    <t>Rec. P</t>
  </si>
  <si>
    <t>Rec. K</t>
  </si>
  <si>
    <t>Rec. P Cost</t>
  </si>
  <si>
    <t>Rec. K Cost</t>
  </si>
  <si>
    <t>2.6 to 3.5 tdm/A</t>
  </si>
  <si>
    <t>3.6 to 4.5 tdm/A</t>
  </si>
  <si>
    <t>4.6 to 5.5 tdm/A</t>
  </si>
  <si>
    <t>5.6 to 6.5 tdm/A</t>
  </si>
  <si>
    <t>6.6 to 7.5 tdm/A</t>
  </si>
  <si>
    <t>Potassium</t>
  </si>
  <si>
    <t xml:space="preserve">Cost / unit </t>
  </si>
  <si>
    <r>
      <t>P</t>
    </r>
    <r>
      <rPr>
        <vertAlign val="subscript"/>
        <sz val="10"/>
        <rFont val="Arial"/>
        <family val="2"/>
      </rPr>
      <t>2</t>
    </r>
    <r>
      <rPr>
        <sz val="10"/>
        <rFont val="Arial"/>
        <family val="2"/>
      </rPr>
      <t>O</t>
    </r>
    <r>
      <rPr>
        <vertAlign val="subscript"/>
        <sz val="10"/>
        <rFont val="Arial"/>
        <family val="2"/>
      </rPr>
      <t>5</t>
    </r>
  </si>
  <si>
    <r>
      <t>K</t>
    </r>
    <r>
      <rPr>
        <vertAlign val="subscript"/>
        <sz val="10"/>
        <rFont val="Arial"/>
        <family val="2"/>
      </rPr>
      <t>2</t>
    </r>
    <r>
      <rPr>
        <sz val="10"/>
        <rFont val="Arial"/>
        <family val="2"/>
      </rPr>
      <t>O</t>
    </r>
  </si>
  <si>
    <t>Enter chosen phosphorus fertilizer cost:</t>
  </si>
  <si>
    <t xml:space="preserve">Phosphorus </t>
  </si>
  <si>
    <t xml:space="preserve">For costs to establish, produce and harvest the alfalfa (fuel, depreciation, etc) , </t>
  </si>
  <si>
    <r>
      <t>1</t>
    </r>
    <r>
      <rPr>
        <sz val="10"/>
        <rFont val="Arial"/>
        <family val="2"/>
      </rPr>
      <t xml:space="preserve"> All establishment, production and harvesting costs (fuel, depreciation, etc) </t>
    </r>
  </si>
  <si>
    <t xml:space="preserve">  including fertilizer and land charges.</t>
  </si>
  <si>
    <t>use the following default values based on base yield ranges or enter your values --</t>
  </si>
  <si>
    <t>Enter cost choice (cells B50 to G50 in green)</t>
  </si>
  <si>
    <t>Developed by Ken Barnett, April 2009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</si>
</sst>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
    <numFmt numFmtId="166" formatCode=";;;"/>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s>
  <fonts count="9">
    <font>
      <sz val="10"/>
      <name val="Arial"/>
      <family val="0"/>
    </font>
    <font>
      <b/>
      <sz val="10"/>
      <name val="Arial"/>
      <family val="2"/>
    </font>
    <font>
      <sz val="8"/>
      <name val="Arial"/>
      <family val="0"/>
    </font>
    <font>
      <u val="single"/>
      <sz val="10"/>
      <color indexed="12"/>
      <name val="Arial"/>
      <family val="0"/>
    </font>
    <font>
      <b/>
      <vertAlign val="superscript"/>
      <sz val="10"/>
      <name val="Arial"/>
      <family val="2"/>
    </font>
    <font>
      <vertAlign val="superscript"/>
      <sz val="10"/>
      <name val="Arial"/>
      <family val="2"/>
    </font>
    <font>
      <u val="single"/>
      <sz val="10"/>
      <color indexed="36"/>
      <name val="Arial"/>
      <family val="0"/>
    </font>
    <font>
      <b/>
      <i/>
      <sz val="10"/>
      <name val="Arial"/>
      <family val="2"/>
    </font>
    <font>
      <vertAlign val="subscript"/>
      <sz val="10"/>
      <name val="Arial"/>
      <family val="2"/>
    </font>
  </fonts>
  <fills count="6">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s>
  <borders count="8">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left"/>
      <protection/>
    </xf>
    <xf numFmtId="0" fontId="0" fillId="0" borderId="0" xfId="0" applyAlignment="1" applyProtection="1">
      <alignment/>
      <protection/>
    </xf>
    <xf numFmtId="0" fontId="0" fillId="0" borderId="0" xfId="0" applyFont="1" applyAlignment="1" applyProtection="1">
      <alignment horizontal="center"/>
      <protection/>
    </xf>
    <xf numFmtId="2" fontId="0" fillId="0" borderId="0" xfId="0" applyNumberFormat="1" applyAlignment="1" applyProtection="1">
      <alignment horizontal="center"/>
      <protection/>
    </xf>
    <xf numFmtId="0" fontId="0" fillId="0" borderId="0" xfId="0" applyAlignment="1" applyProtection="1">
      <alignment horizontal="center"/>
      <protection/>
    </xf>
    <xf numFmtId="164" fontId="0" fillId="0" borderId="0" xfId="0" applyNumberFormat="1" applyAlignment="1" applyProtection="1">
      <alignment horizontal="left"/>
      <protection locked="0"/>
    </xf>
    <xf numFmtId="164" fontId="0" fillId="0" borderId="0" xfId="0" applyNumberFormat="1" applyFont="1" applyFill="1" applyAlignment="1" applyProtection="1">
      <alignment horizontal="center" vertical="center"/>
      <protection/>
    </xf>
    <xf numFmtId="2" fontId="0" fillId="0" borderId="0" xfId="0" applyNumberFormat="1" applyAlignment="1">
      <alignment horizontal="left" vertical="center"/>
    </xf>
    <xf numFmtId="0" fontId="0" fillId="0" borderId="0" xfId="0" applyAlignment="1" applyProtection="1">
      <alignment horizontal="center" vertical="center"/>
      <protection/>
    </xf>
    <xf numFmtId="2" fontId="0" fillId="0" borderId="0" xfId="0" applyNumberFormat="1" applyAlignment="1">
      <alignment horizontal="center" vertical="center"/>
    </xf>
    <xf numFmtId="2" fontId="0" fillId="0" borderId="0" xfId="0" applyNumberFormat="1" applyAlignment="1">
      <alignment horizontal="right" vertical="center"/>
    </xf>
    <xf numFmtId="2" fontId="0" fillId="0" borderId="0" xfId="0" applyNumberFormat="1" applyFill="1" applyAlignment="1">
      <alignment horizontal="center" vertical="center"/>
    </xf>
    <xf numFmtId="164" fontId="0" fillId="0" borderId="0" xfId="0" applyNumberFormat="1" applyFont="1" applyFill="1" applyAlignment="1" applyProtection="1">
      <alignment horizontal="center" vertical="center"/>
      <protection locked="0"/>
    </xf>
    <xf numFmtId="0" fontId="1" fillId="0" borderId="1" xfId="0" applyFont="1" applyBorder="1" applyAlignment="1" applyProtection="1">
      <alignment horizontal="center" vertical="center"/>
      <protection/>
    </xf>
    <xf numFmtId="1" fontId="0" fillId="0" borderId="1" xfId="0" applyNumberFormat="1" applyFill="1" applyBorder="1" applyAlignment="1" applyProtection="1">
      <alignment horizontal="center" vertical="center"/>
      <protection/>
    </xf>
    <xf numFmtId="0" fontId="0" fillId="0" borderId="1" xfId="0" applyBorder="1" applyAlignment="1" applyProtection="1">
      <alignment horizontal="center" vertical="center"/>
      <protection/>
    </xf>
    <xf numFmtId="0" fontId="7" fillId="0" borderId="2" xfId="0" applyFont="1" applyBorder="1" applyAlignment="1" applyProtection="1">
      <alignment vertical="center"/>
      <protection/>
    </xf>
    <xf numFmtId="0" fontId="0" fillId="0" borderId="3" xfId="0" applyBorder="1" applyAlignment="1" applyProtection="1">
      <alignment vertical="center"/>
      <protection/>
    </xf>
    <xf numFmtId="0" fontId="0" fillId="0" borderId="1" xfId="0" applyBorder="1" applyAlignment="1" applyProtection="1">
      <alignment vertical="center"/>
      <protection/>
    </xf>
    <xf numFmtId="0" fontId="0" fillId="0" borderId="4" xfId="0" applyBorder="1" applyAlignment="1" applyProtection="1">
      <alignment vertical="center"/>
      <protection/>
    </xf>
    <xf numFmtId="0" fontId="0" fillId="0" borderId="0" xfId="0" applyAlignment="1">
      <alignment vertical="center"/>
    </xf>
    <xf numFmtId="0" fontId="7" fillId="0" borderId="5" xfId="0" applyFont="1" applyBorder="1" applyAlignment="1" applyProtection="1">
      <alignment vertical="center"/>
      <protection/>
    </xf>
    <xf numFmtId="0" fontId="0" fillId="0" borderId="6" xfId="0" applyBorder="1" applyAlignment="1" applyProtection="1">
      <alignment vertical="center"/>
      <protection/>
    </xf>
    <xf numFmtId="0" fontId="0" fillId="0" borderId="7" xfId="0" applyBorder="1" applyAlignment="1" applyProtection="1">
      <alignment vertical="center"/>
      <protection/>
    </xf>
    <xf numFmtId="0" fontId="1" fillId="0" borderId="0" xfId="0" applyFont="1" applyAlignment="1">
      <alignment horizontal="right"/>
    </xf>
    <xf numFmtId="2" fontId="0" fillId="0" borderId="0" xfId="0" applyNumberFormat="1" applyFont="1" applyAlignment="1">
      <alignment horizontal="center"/>
    </xf>
    <xf numFmtId="164" fontId="0" fillId="0" borderId="0" xfId="0" applyNumberFormat="1" applyAlignment="1">
      <alignment horizontal="center"/>
    </xf>
    <xf numFmtId="164" fontId="0" fillId="0" borderId="0" xfId="0" applyNumberFormat="1" applyAlignment="1">
      <alignment/>
    </xf>
    <xf numFmtId="0" fontId="0" fillId="0" borderId="0" xfId="0" applyBorder="1" applyAlignment="1" applyProtection="1">
      <alignment horizontal="center" vertical="center"/>
      <protection/>
    </xf>
    <xf numFmtId="2" fontId="0" fillId="0" borderId="0" xfId="0" applyNumberFormat="1" applyBorder="1" applyAlignment="1">
      <alignment horizontal="left" vertical="center"/>
    </xf>
    <xf numFmtId="2" fontId="1" fillId="0" borderId="0" xfId="0" applyNumberFormat="1" applyFont="1" applyFill="1" applyAlignment="1" applyProtection="1">
      <alignment horizontal="center" vertical="center"/>
      <protection locked="0"/>
    </xf>
    <xf numFmtId="2" fontId="0" fillId="0" borderId="0" xfId="0" applyNumberForma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Border="1" applyAlignment="1" applyProtection="1">
      <alignment horizontal="center" vertical="center"/>
      <protection/>
    </xf>
    <xf numFmtId="164" fontId="1" fillId="0" borderId="0" xfId="0" applyNumberFormat="1" applyFont="1" applyFill="1" applyAlignment="1" applyProtection="1">
      <alignment horizontal="center" vertical="center"/>
      <protection/>
    </xf>
    <xf numFmtId="164" fontId="0" fillId="0" borderId="0" xfId="0" applyNumberFormat="1" applyAlignment="1" applyProtection="1">
      <alignment horizontal="center"/>
      <protection locked="0"/>
    </xf>
    <xf numFmtId="0" fontId="0" fillId="0" borderId="0" xfId="0" applyAlignment="1" applyProtection="1">
      <alignment/>
      <protection hidden="1"/>
    </xf>
    <xf numFmtId="0" fontId="1" fillId="0" borderId="0" xfId="0" applyFont="1" applyAlignment="1" applyProtection="1">
      <alignment horizontal="right"/>
      <protection hidden="1"/>
    </xf>
    <xf numFmtId="164" fontId="1" fillId="2" borderId="0" xfId="0" applyNumberFormat="1" applyFont="1" applyFill="1" applyAlignment="1" applyProtection="1">
      <alignment horizontal="center" vertical="center"/>
      <protection locked="0"/>
    </xf>
    <xf numFmtId="2" fontId="0" fillId="0" borderId="0" xfId="0" applyNumberFormat="1" applyFont="1" applyAlignment="1" applyProtection="1">
      <alignment horizontal="center"/>
      <protection hidden="1"/>
    </xf>
    <xf numFmtId="2" fontId="0" fillId="0" borderId="0" xfId="0" applyNumberFormat="1" applyAlignment="1" applyProtection="1">
      <alignment horizontal="center"/>
      <protection hidden="1"/>
    </xf>
    <xf numFmtId="164" fontId="0" fillId="0" borderId="0" xfId="0" applyNumberFormat="1" applyAlignment="1" applyProtection="1">
      <alignment horizontal="center"/>
      <protection hidden="1"/>
    </xf>
    <xf numFmtId="164" fontId="0" fillId="0" borderId="0" xfId="0" applyNumberFormat="1" applyAlignment="1" applyProtection="1">
      <alignment/>
      <protection hidden="1"/>
    </xf>
    <xf numFmtId="2" fontId="1" fillId="0" borderId="0" xfId="0" applyNumberFormat="1" applyFont="1" applyAlignment="1">
      <alignment horizontal="left" vertical="center"/>
    </xf>
    <xf numFmtId="2" fontId="1" fillId="0" borderId="0" xfId="0" applyNumberFormat="1" applyFont="1" applyAlignment="1">
      <alignment horizontal="center" vertical="center"/>
    </xf>
    <xf numFmtId="2" fontId="1" fillId="2" borderId="0" xfId="0" applyNumberFormat="1" applyFont="1" applyFill="1" applyAlignment="1">
      <alignment horizontal="left" vertical="center"/>
    </xf>
    <xf numFmtId="2" fontId="0" fillId="2" borderId="0" xfId="0" applyNumberFormat="1" applyFill="1" applyAlignment="1">
      <alignment horizontal="left" vertical="center"/>
    </xf>
    <xf numFmtId="2" fontId="0" fillId="0" borderId="0" xfId="0" applyNumberFormat="1" applyFill="1" applyAlignment="1">
      <alignment horizontal="left" vertical="center"/>
    </xf>
    <xf numFmtId="2" fontId="1" fillId="2" borderId="0" xfId="0" applyNumberFormat="1" applyFont="1" applyFill="1" applyAlignment="1" applyProtection="1">
      <alignment horizontal="center" vertical="center"/>
      <protection locked="0"/>
    </xf>
    <xf numFmtId="2" fontId="0" fillId="0" borderId="0" xfId="0" applyNumberFormat="1" applyFont="1" applyAlignment="1">
      <alignment horizontal="left" vertical="center"/>
    </xf>
    <xf numFmtId="166" fontId="0" fillId="0" borderId="0" xfId="0" applyNumberFormat="1" applyAlignment="1" applyProtection="1">
      <alignment horizontal="center" vertical="center"/>
      <protection hidden="1"/>
    </xf>
    <xf numFmtId="0" fontId="0" fillId="0" borderId="0" xfId="0" applyAlignment="1" applyProtection="1">
      <alignment vertical="center"/>
      <protection/>
    </xf>
    <xf numFmtId="164" fontId="1" fillId="0" borderId="0" xfId="0" applyNumberFormat="1" applyFont="1" applyFill="1" applyAlignment="1" applyProtection="1">
      <alignment horizontal="center" vertical="center"/>
      <protection locked="0"/>
    </xf>
    <xf numFmtId="166" fontId="0" fillId="0" borderId="0" xfId="0" applyNumberFormat="1" applyFill="1" applyAlignment="1" applyProtection="1">
      <alignment horizontal="center" vertical="center"/>
      <protection hidden="1"/>
    </xf>
    <xf numFmtId="1" fontId="1" fillId="2" borderId="0" xfId="0" applyNumberFormat="1" applyFont="1" applyFill="1" applyAlignment="1" applyProtection="1">
      <alignment horizontal="center" vertical="center"/>
      <protection locked="0"/>
    </xf>
    <xf numFmtId="2" fontId="0" fillId="0" borderId="0" xfId="0" applyNumberFormat="1" applyAlignment="1" applyProtection="1">
      <alignment horizontal="left" vertical="center"/>
      <protection/>
    </xf>
    <xf numFmtId="166" fontId="0" fillId="0" borderId="0" xfId="0" applyNumberFormat="1" applyAlignment="1" applyProtection="1">
      <alignment horizontal="center" vertical="center"/>
      <protection/>
    </xf>
    <xf numFmtId="2" fontId="0" fillId="0" borderId="0" xfId="0" applyNumberFormat="1" applyAlignment="1" applyProtection="1">
      <alignment horizontal="right" vertical="center"/>
      <protection/>
    </xf>
    <xf numFmtId="0" fontId="0" fillId="0" borderId="0" xfId="0" applyFont="1" applyAlignment="1" applyProtection="1">
      <alignment horizontal="center" vertical="center"/>
      <protection/>
    </xf>
    <xf numFmtId="2" fontId="0" fillId="0" borderId="0" xfId="0" applyNumberFormat="1" applyAlignment="1" applyProtection="1">
      <alignment horizontal="center" vertical="center"/>
      <protection/>
    </xf>
    <xf numFmtId="0" fontId="0" fillId="0" borderId="0" xfId="0" applyNumberFormat="1" applyAlignment="1" applyProtection="1">
      <alignment horizontal="center" vertical="center"/>
      <protection/>
    </xf>
    <xf numFmtId="2" fontId="0" fillId="0" borderId="0" xfId="0" applyNumberFormat="1" applyFont="1" applyAlignment="1" applyProtection="1">
      <alignment horizontal="center" vertical="center"/>
      <protection/>
    </xf>
    <xf numFmtId="164" fontId="0" fillId="0" borderId="0" xfId="0" applyNumberFormat="1" applyAlignment="1" applyProtection="1">
      <alignment horizontal="center" vertical="center"/>
      <protection/>
    </xf>
    <xf numFmtId="2" fontId="1" fillId="0" borderId="0" xfId="0" applyNumberFormat="1" applyFont="1" applyAlignment="1" applyProtection="1">
      <alignment horizontal="center" vertical="center"/>
      <protection/>
    </xf>
    <xf numFmtId="2" fontId="1" fillId="3" borderId="0" xfId="0" applyNumberFormat="1" applyFont="1" applyFill="1" applyAlignment="1" applyProtection="1">
      <alignment horizontal="left" vertical="center"/>
      <protection/>
    </xf>
    <xf numFmtId="2" fontId="0" fillId="3" borderId="0" xfId="0" applyNumberFormat="1" applyFill="1" applyAlignment="1" applyProtection="1">
      <alignment horizontal="left" vertical="center"/>
      <protection/>
    </xf>
    <xf numFmtId="2" fontId="0" fillId="3" borderId="0" xfId="0" applyNumberFormat="1" applyFill="1" applyAlignment="1" applyProtection="1">
      <alignment horizontal="center" vertical="center"/>
      <protection/>
    </xf>
    <xf numFmtId="2" fontId="1" fillId="3" borderId="0" xfId="0" applyNumberFormat="1" applyFont="1" applyFill="1" applyAlignment="1" applyProtection="1">
      <alignment horizontal="center" vertical="center"/>
      <protection/>
    </xf>
    <xf numFmtId="8" fontId="0" fillId="3" borderId="0" xfId="0" applyNumberFormat="1" applyFill="1" applyAlignment="1" applyProtection="1">
      <alignment horizontal="center" vertical="center"/>
      <protection/>
    </xf>
    <xf numFmtId="164" fontId="0" fillId="3" borderId="0" xfId="0" applyNumberFormat="1" applyFill="1" applyAlignment="1" applyProtection="1">
      <alignment horizontal="center" vertical="center"/>
      <protection/>
    </xf>
    <xf numFmtId="8" fontId="0" fillId="0" borderId="0" xfId="0" applyNumberFormat="1" applyAlignment="1" applyProtection="1">
      <alignment horizontal="center" vertical="center"/>
      <protection/>
    </xf>
    <xf numFmtId="8" fontId="0" fillId="0" borderId="0" xfId="0" applyNumberFormat="1" applyFill="1" applyAlignment="1" applyProtection="1">
      <alignment horizontal="center" vertical="center"/>
      <protection/>
    </xf>
    <xf numFmtId="2" fontId="5" fillId="0" borderId="0" xfId="0" applyNumberFormat="1" applyFont="1" applyAlignment="1" applyProtection="1">
      <alignment horizontal="left" vertical="center"/>
      <protection/>
    </xf>
    <xf numFmtId="2" fontId="0" fillId="0" borderId="0" xfId="0" applyNumberFormat="1" applyFont="1" applyAlignment="1" applyProtection="1">
      <alignment horizontal="left" vertical="center"/>
      <protection/>
    </xf>
    <xf numFmtId="0" fontId="0" fillId="0" borderId="0" xfId="20" applyFont="1" applyAlignment="1" applyProtection="1">
      <alignment vertical="center"/>
      <protection/>
    </xf>
    <xf numFmtId="0" fontId="3" fillId="0" borderId="0" xfId="20" applyFont="1" applyAlignment="1" applyProtection="1">
      <alignment vertical="center"/>
      <protection/>
    </xf>
    <xf numFmtId="164" fontId="0" fillId="0" borderId="0" xfId="0" applyNumberFormat="1" applyFill="1" applyAlignment="1" applyProtection="1">
      <alignment horizontal="center" vertical="center"/>
      <protection/>
    </xf>
    <xf numFmtId="164" fontId="0" fillId="4" borderId="1" xfId="0" applyNumberForma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xf>
    <xf numFmtId="2" fontId="0" fillId="5" borderId="0" xfId="0" applyNumberFormat="1" applyFont="1" applyFill="1" applyAlignment="1" applyProtection="1">
      <alignment horizontal="center" vertical="center"/>
      <protection/>
    </xf>
    <xf numFmtId="1" fontId="0" fillId="5" borderId="0" xfId="0" applyNumberFormat="1" applyFill="1" applyAlignment="1" applyProtection="1">
      <alignment horizontal="center" vertical="center"/>
      <protection/>
    </xf>
    <xf numFmtId="1" fontId="0" fillId="5" borderId="0" xfId="0" applyNumberFormat="1" applyFill="1" applyAlignment="1" applyProtection="1">
      <alignment horizontal="center"/>
      <protection/>
    </xf>
    <xf numFmtId="166" fontId="0" fillId="0" borderId="0" xfId="0" applyNumberFormat="1" applyFill="1" applyAlignment="1" applyProtection="1">
      <alignment/>
      <protection hidden="1"/>
    </xf>
    <xf numFmtId="166" fontId="1" fillId="0" borderId="0" xfId="0" applyNumberFormat="1" applyFont="1" applyFill="1" applyAlignment="1" applyProtection="1">
      <alignment horizontal="center"/>
      <protection hidden="1"/>
    </xf>
    <xf numFmtId="166" fontId="0" fillId="0" borderId="0" xfId="0" applyNumberFormat="1" applyFill="1" applyBorder="1" applyAlignment="1" applyProtection="1">
      <alignment/>
      <protection hidden="1"/>
    </xf>
    <xf numFmtId="166" fontId="1" fillId="0" borderId="0" xfId="0" applyNumberFormat="1" applyFont="1" applyFill="1" applyBorder="1" applyAlignment="1" applyProtection="1">
      <alignment horizontal="center" vertical="center"/>
      <protection hidden="1"/>
    </xf>
    <xf numFmtId="166" fontId="1" fillId="0" borderId="0" xfId="0" applyNumberFormat="1" applyFont="1" applyFill="1" applyAlignment="1" applyProtection="1">
      <alignment horizontal="center" vertical="center"/>
      <protection hidden="1"/>
    </xf>
    <xf numFmtId="166" fontId="0" fillId="0" borderId="0" xfId="0" applyNumberFormat="1" applyFill="1" applyAlignment="1" applyProtection="1">
      <alignment vertical="center"/>
      <protection hidden="1"/>
    </xf>
    <xf numFmtId="166" fontId="0" fillId="0" borderId="0" xfId="0" applyNumberFormat="1" applyFill="1" applyBorder="1" applyAlignment="1" applyProtection="1">
      <alignment vertical="center"/>
      <protection hidden="1"/>
    </xf>
    <xf numFmtId="166" fontId="0" fillId="0" borderId="0" xfId="0" applyNumberFormat="1" applyFill="1" applyBorder="1" applyAlignment="1" applyProtection="1">
      <alignment horizontal="center" vertical="center"/>
      <protection hidden="1"/>
    </xf>
    <xf numFmtId="166" fontId="1" fillId="0" borderId="0" xfId="0" applyNumberFormat="1" applyFont="1" applyFill="1" applyAlignment="1" applyProtection="1">
      <alignment horizontal="right" vertical="center"/>
      <protection hidden="1"/>
    </xf>
    <xf numFmtId="166" fontId="1" fillId="0" borderId="0" xfId="0" applyNumberFormat="1" applyFont="1" applyFill="1" applyAlignment="1" applyProtection="1">
      <alignment horizontal="right"/>
      <protection hidden="1"/>
    </xf>
    <xf numFmtId="166" fontId="0" fillId="0" borderId="0" xfId="0" applyNumberFormat="1" applyFill="1" applyAlignment="1" applyProtection="1">
      <alignment horizontal="center"/>
      <protection hidden="1"/>
    </xf>
    <xf numFmtId="166" fontId="0" fillId="0" borderId="0" xfId="0" applyNumberFormat="1" applyFill="1" applyBorder="1" applyAlignment="1" applyProtection="1">
      <alignment horizontal="center"/>
      <protection hidden="1"/>
    </xf>
    <xf numFmtId="166" fontId="0" fillId="0" borderId="0" xfId="0" applyNumberFormat="1" applyFont="1" applyFill="1" applyAlignment="1" applyProtection="1">
      <alignment horizontal="center" vertical="center"/>
      <protection hidden="1"/>
    </xf>
    <xf numFmtId="166" fontId="0" fillId="0" borderId="0" xfId="0" applyNumberFormat="1" applyFill="1" applyAlignment="1" applyProtection="1">
      <alignment horizontal="center" vertical="center"/>
      <protection hidden="1"/>
    </xf>
    <xf numFmtId="166" fontId="0" fillId="0" borderId="0" xfId="0" applyNumberFormat="1" applyFont="1" applyFill="1" applyAlignment="1" applyProtection="1">
      <alignment horizontal="center" vertical="center"/>
      <protection hidden="1"/>
    </xf>
    <xf numFmtId="164" fontId="0" fillId="0" borderId="0" xfId="0" applyNumberForma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19050</xdr:rowOff>
    </xdr:from>
    <xdr:to>
      <xdr:col>5</xdr:col>
      <xdr:colOff>419100</xdr:colOff>
      <xdr:row>18</xdr:row>
      <xdr:rowOff>19050</xdr:rowOff>
    </xdr:to>
    <xdr:sp>
      <xdr:nvSpPr>
        <xdr:cNvPr id="1" name="Rectangle 1"/>
        <xdr:cNvSpPr>
          <a:spLocks/>
        </xdr:cNvSpPr>
      </xdr:nvSpPr>
      <xdr:spPr>
        <a:xfrm>
          <a:off x="228600" y="1085850"/>
          <a:ext cx="4448175" cy="1619250"/>
        </a:xfrm>
        <a:prstGeom prst="rect">
          <a:avLst/>
        </a:prstGeom>
        <a:solidFill>
          <a:srgbClr val="FFFF00"/>
        </a:solidFill>
        <a:ln w="1905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calculator will generate estimated yields and profits for alfalfa stands from establishment year to the fourth production year.  Yield estimates are based on university alfalfa variety trials in the Midwest examining the effect of stand age on alfalfa yield.  Fertility rates are based on University of Wisconsin-Extension recommendations for soil testing in the optimum level for phosphorus and potassium.  Harvest management based on one hay harvest and one haylage harvest per year for the establishment year and two hay harvests and two haylage harvests per year for established alfalfa.</a:t>
          </a:r>
        </a:p>
      </xdr:txBody>
    </xdr:sp>
    <xdr:clientData/>
  </xdr:twoCellAnchor>
  <xdr:twoCellAnchor>
    <xdr:from>
      <xdr:col>0</xdr:col>
      <xdr:colOff>85725</xdr:colOff>
      <xdr:row>0</xdr:row>
      <xdr:rowOff>95250</xdr:rowOff>
    </xdr:from>
    <xdr:to>
      <xdr:col>0</xdr:col>
      <xdr:colOff>1247775</xdr:colOff>
      <xdr:row>2</xdr:row>
      <xdr:rowOff>38100</xdr:rowOff>
    </xdr:to>
    <xdr:pic>
      <xdr:nvPicPr>
        <xdr:cNvPr id="2" name="Picture 2"/>
        <xdr:cNvPicPr preferRelativeResize="1">
          <a:picLocks noChangeAspect="1"/>
        </xdr:cNvPicPr>
      </xdr:nvPicPr>
      <xdr:blipFill>
        <a:blip r:embed="rId1"/>
        <a:stretch>
          <a:fillRect/>
        </a:stretch>
      </xdr:blipFill>
      <xdr:spPr>
        <a:xfrm>
          <a:off x="85725" y="95250"/>
          <a:ext cx="1162050" cy="266700"/>
        </a:xfrm>
        <a:prstGeom prst="rect">
          <a:avLst/>
        </a:prstGeom>
        <a:noFill/>
        <a:ln w="9525" cmpd="sng">
          <a:noFill/>
        </a:ln>
      </xdr:spPr>
    </xdr:pic>
    <xdr:clientData/>
  </xdr:twoCellAnchor>
  <xdr:twoCellAnchor>
    <xdr:from>
      <xdr:col>5</xdr:col>
      <xdr:colOff>295275</xdr:colOff>
      <xdr:row>0</xdr:row>
      <xdr:rowOff>114300</xdr:rowOff>
    </xdr:from>
    <xdr:to>
      <xdr:col>6</xdr:col>
      <xdr:colOff>876300</xdr:colOff>
      <xdr:row>3</xdr:row>
      <xdr:rowOff>104775</xdr:rowOff>
    </xdr:to>
    <xdr:pic>
      <xdr:nvPicPr>
        <xdr:cNvPr id="3" name="Picture 3"/>
        <xdr:cNvPicPr preferRelativeResize="1">
          <a:picLocks noChangeAspect="1"/>
        </xdr:cNvPicPr>
      </xdr:nvPicPr>
      <xdr:blipFill>
        <a:blip r:embed="rId2"/>
        <a:stretch>
          <a:fillRect/>
        </a:stretch>
      </xdr:blipFill>
      <xdr:spPr>
        <a:xfrm>
          <a:off x="4552950" y="114300"/>
          <a:ext cx="1190625" cy="476250"/>
        </a:xfrm>
        <a:prstGeom prst="rect">
          <a:avLst/>
        </a:prstGeom>
        <a:noFill/>
        <a:ln w="9525" cmpd="sng">
          <a:noFill/>
        </a:ln>
      </xdr:spPr>
    </xdr:pic>
    <xdr:clientData/>
  </xdr:twoCellAnchor>
  <xdr:twoCellAnchor editAs="oneCell">
    <xdr:from>
      <xdr:col>2</xdr:col>
      <xdr:colOff>219075</xdr:colOff>
      <xdr:row>84</xdr:row>
      <xdr:rowOff>9525</xdr:rowOff>
    </xdr:from>
    <xdr:to>
      <xdr:col>4</xdr:col>
      <xdr:colOff>476250</xdr:colOff>
      <xdr:row>90</xdr:row>
      <xdr:rowOff>47625</xdr:rowOff>
    </xdr:to>
    <xdr:pic>
      <xdr:nvPicPr>
        <xdr:cNvPr id="4" name="Picture 4" descr="CDP Logo"/>
        <xdr:cNvPicPr preferRelativeResize="1">
          <a:picLocks noChangeAspect="1"/>
        </xdr:cNvPicPr>
      </xdr:nvPicPr>
      <xdr:blipFill>
        <a:blip r:embed="rId3"/>
        <a:stretch>
          <a:fillRect/>
        </a:stretch>
      </xdr:blipFill>
      <xdr:spPr>
        <a:xfrm>
          <a:off x="2514600" y="11553825"/>
          <a:ext cx="1600200" cy="1009650"/>
        </a:xfrm>
        <a:prstGeom prst="rect">
          <a:avLst/>
        </a:prstGeom>
        <a:noFill/>
        <a:ln w="9525" cmpd="sng">
          <a:noFill/>
        </a:ln>
      </xdr:spPr>
    </xdr:pic>
    <xdr:clientData/>
  </xdr:twoCellAnchor>
  <xdr:twoCellAnchor>
    <xdr:from>
      <xdr:col>2</xdr:col>
      <xdr:colOff>171450</xdr:colOff>
      <xdr:row>27</xdr:row>
      <xdr:rowOff>66675</xdr:rowOff>
    </xdr:from>
    <xdr:to>
      <xdr:col>5</xdr:col>
      <xdr:colOff>600075</xdr:colOff>
      <xdr:row>29</xdr:row>
      <xdr:rowOff>0</xdr:rowOff>
    </xdr:to>
    <xdr:sp>
      <xdr:nvSpPr>
        <xdr:cNvPr id="5" name="Line 8"/>
        <xdr:cNvSpPr>
          <a:spLocks/>
        </xdr:cNvSpPr>
      </xdr:nvSpPr>
      <xdr:spPr>
        <a:xfrm>
          <a:off x="2466975" y="3867150"/>
          <a:ext cx="23907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27</xdr:row>
      <xdr:rowOff>76200</xdr:rowOff>
    </xdr:from>
    <xdr:to>
      <xdr:col>6</xdr:col>
      <xdr:colOff>19050</xdr:colOff>
      <xdr:row>34</xdr:row>
      <xdr:rowOff>152400</xdr:rowOff>
    </xdr:to>
    <xdr:sp>
      <xdr:nvSpPr>
        <xdr:cNvPr id="6" name="Line 9"/>
        <xdr:cNvSpPr>
          <a:spLocks/>
        </xdr:cNvSpPr>
      </xdr:nvSpPr>
      <xdr:spPr>
        <a:xfrm>
          <a:off x="2486025" y="3876675"/>
          <a:ext cx="240030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wex.edu/ces/forage/pubs/short_rotations_for_alfalfa.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R92"/>
  <sheetViews>
    <sheetView tabSelected="1" workbookViewId="0" topLeftCell="A28">
      <selection activeCell="I39" sqref="I39"/>
    </sheetView>
  </sheetViews>
  <sheetFormatPr defaultColWidth="9.140625" defaultRowHeight="12.75" customHeight="1"/>
  <cols>
    <col min="1" max="1" width="25.00390625" style="13" customWidth="1"/>
    <col min="2" max="2" width="9.421875" style="13" customWidth="1"/>
    <col min="3" max="3" width="9.7109375" style="13" bestFit="1" customWidth="1"/>
    <col min="4" max="4" width="10.421875" style="13" customWidth="1"/>
    <col min="5" max="5" width="9.28125" style="13" bestFit="1" customWidth="1"/>
    <col min="6" max="6" width="9.140625" style="13" customWidth="1"/>
    <col min="7" max="7" width="14.421875" style="2" customWidth="1"/>
    <col min="12" max="12" width="18.421875" style="0" customWidth="1"/>
    <col min="15" max="15" width="11.421875" style="0" customWidth="1"/>
    <col min="16" max="16" width="12.7109375" style="0" customWidth="1"/>
  </cols>
  <sheetData>
    <row r="6" spans="1:5" ht="12.75" customHeight="1">
      <c r="A6" s="47" t="s">
        <v>36</v>
      </c>
      <c r="E6" s="48"/>
    </row>
    <row r="7" ht="3.75" customHeight="1">
      <c r="A7" s="47"/>
    </row>
    <row r="8" ht="3.75" customHeight="1">
      <c r="A8" s="47"/>
    </row>
    <row r="9" ht="12.75" customHeight="1">
      <c r="A9" s="47"/>
    </row>
    <row r="10" ht="12.75" customHeight="1">
      <c r="A10" s="47"/>
    </row>
    <row r="11" ht="12.75" customHeight="1">
      <c r="A11" s="47"/>
    </row>
    <row r="12" ht="12.75" customHeight="1">
      <c r="A12" s="47"/>
    </row>
    <row r="13" ht="12.75" customHeight="1">
      <c r="A13" s="47"/>
    </row>
    <row r="21" spans="1:8" ht="12.75" customHeight="1">
      <c r="A21" s="49" t="s">
        <v>48</v>
      </c>
      <c r="B21" s="50"/>
      <c r="C21" s="50"/>
      <c r="D21" s="11"/>
      <c r="E21" s="11"/>
      <c r="F21" s="11"/>
      <c r="G21" s="3"/>
      <c r="H21" s="3"/>
    </row>
    <row r="22" spans="1:8" ht="3.75" customHeight="1">
      <c r="A22" s="11"/>
      <c r="B22" s="11"/>
      <c r="C22" s="11"/>
      <c r="D22" s="11"/>
      <c r="E22" s="11"/>
      <c r="F22" s="11"/>
      <c r="G22" s="3"/>
      <c r="H22" s="3"/>
    </row>
    <row r="23" spans="1:8" ht="12.75" customHeight="1">
      <c r="A23" s="11" t="s">
        <v>8</v>
      </c>
      <c r="B23" s="11"/>
      <c r="C23" s="51"/>
      <c r="D23" s="52">
        <v>4</v>
      </c>
      <c r="E23" s="11"/>
      <c r="G23" s="3"/>
      <c r="H23" s="3"/>
    </row>
    <row r="24" spans="1:8" ht="12.75" customHeight="1">
      <c r="A24" s="53" t="s">
        <v>33</v>
      </c>
      <c r="B24" s="11"/>
      <c r="C24" s="11"/>
      <c r="D24" s="48" t="s">
        <v>30</v>
      </c>
      <c r="E24" s="11"/>
      <c r="G24" s="3"/>
      <c r="H24" s="3"/>
    </row>
    <row r="25" spans="1:8" ht="3.75" customHeight="1">
      <c r="A25" s="53"/>
      <c r="B25" s="11"/>
      <c r="C25" s="11"/>
      <c r="D25" s="48"/>
      <c r="E25" s="11"/>
      <c r="G25" s="3"/>
      <c r="H25" s="3"/>
    </row>
    <row r="26" spans="1:8" ht="12.75" customHeight="1">
      <c r="A26" s="11" t="s">
        <v>7</v>
      </c>
      <c r="B26" s="11"/>
      <c r="C26" s="51"/>
      <c r="D26" s="42">
        <v>130</v>
      </c>
      <c r="E26" s="11"/>
      <c r="G26" s="3"/>
      <c r="H26" s="3"/>
    </row>
    <row r="27" spans="1:8" ht="3.75" customHeight="1">
      <c r="A27" s="11"/>
      <c r="B27" s="11"/>
      <c r="C27" s="51"/>
      <c r="D27" s="54">
        <f>ROUND((D26/0.87),2)</f>
        <v>149.43</v>
      </c>
      <c r="E27" s="11"/>
      <c r="G27" s="3"/>
      <c r="H27" s="3"/>
    </row>
    <row r="28" spans="1:8" ht="12.75" customHeight="1">
      <c r="A28" s="55" t="s">
        <v>47</v>
      </c>
      <c r="B28" s="55"/>
      <c r="D28" s="35"/>
      <c r="E28" s="11"/>
      <c r="G28" s="3"/>
      <c r="H28" s="3"/>
    </row>
    <row r="29" spans="1:8" ht="3.75" customHeight="1">
      <c r="A29" s="11"/>
      <c r="B29" s="11"/>
      <c r="C29" s="51"/>
      <c r="D29" s="56"/>
      <c r="E29" s="11"/>
      <c r="G29" s="3"/>
      <c r="H29" s="3"/>
    </row>
    <row r="30" spans="1:10" ht="12.75" customHeight="1">
      <c r="A30" s="11" t="s">
        <v>69</v>
      </c>
      <c r="B30" s="11"/>
      <c r="C30" s="51"/>
      <c r="D30" s="56"/>
      <c r="E30" s="11"/>
      <c r="G30" s="20" t="s">
        <v>37</v>
      </c>
      <c r="H30" s="17" t="s">
        <v>38</v>
      </c>
      <c r="I30" s="17" t="s">
        <v>39</v>
      </c>
      <c r="J30" s="17" t="s">
        <v>40</v>
      </c>
    </row>
    <row r="31" spans="1:18" ht="12.75" customHeight="1">
      <c r="A31" s="11"/>
      <c r="B31" s="11"/>
      <c r="C31" s="51"/>
      <c r="E31" s="11"/>
      <c r="G31" s="21" t="s">
        <v>41</v>
      </c>
      <c r="H31" s="81">
        <v>0</v>
      </c>
      <c r="I31" s="81">
        <v>590</v>
      </c>
      <c r="J31" s="81">
        <v>0</v>
      </c>
      <c r="L31" s="40"/>
      <c r="M31" s="40"/>
      <c r="N31" s="40"/>
      <c r="O31" s="40"/>
      <c r="P31" s="40"/>
      <c r="Q31" s="40"/>
      <c r="R31" s="40"/>
    </row>
    <row r="32" spans="1:18" ht="12.75" customHeight="1">
      <c r="A32" s="11"/>
      <c r="B32" s="11"/>
      <c r="C32" s="51"/>
      <c r="D32" s="16" t="s">
        <v>66</v>
      </c>
      <c r="E32" s="11"/>
      <c r="G32" s="21" t="s">
        <v>42</v>
      </c>
      <c r="H32" s="18">
        <v>52</v>
      </c>
      <c r="I32" s="18">
        <v>46</v>
      </c>
      <c r="J32" s="19">
        <v>46</v>
      </c>
      <c r="L32" s="86"/>
      <c r="M32" s="86"/>
      <c r="N32" s="87"/>
      <c r="O32" s="86"/>
      <c r="P32" s="88"/>
      <c r="Q32" s="89" t="s">
        <v>55</v>
      </c>
      <c r="R32" s="86"/>
    </row>
    <row r="33" spans="2:18" ht="12.75" customHeight="1">
      <c r="B33" s="12"/>
      <c r="C33" s="36"/>
      <c r="D33" s="16" t="s">
        <v>67</v>
      </c>
      <c r="E33" s="11"/>
      <c r="G33" s="23" t="s">
        <v>43</v>
      </c>
      <c r="H33" s="82">
        <f>H31/1040</f>
        <v>0</v>
      </c>
      <c r="I33" s="82">
        <f>I31/920</f>
        <v>0.6413043478260869</v>
      </c>
      <c r="J33" s="82">
        <f>J31/920</f>
        <v>0</v>
      </c>
      <c r="L33" s="86"/>
      <c r="M33" s="90" t="s">
        <v>56</v>
      </c>
      <c r="N33" s="90" t="s">
        <v>57</v>
      </c>
      <c r="O33" s="90" t="s">
        <v>58</v>
      </c>
      <c r="P33" s="89" t="s">
        <v>59</v>
      </c>
      <c r="Q33" s="89" t="s">
        <v>49</v>
      </c>
      <c r="R33" s="86"/>
    </row>
    <row r="34" spans="1:18" ht="3.75" customHeight="1">
      <c r="A34" s="11"/>
      <c r="B34" s="32"/>
      <c r="C34" s="37"/>
      <c r="D34" s="32"/>
      <c r="E34" s="33"/>
      <c r="L34" s="90" t="s">
        <v>60</v>
      </c>
      <c r="M34" s="91"/>
      <c r="N34" s="57"/>
      <c r="O34" s="91"/>
      <c r="P34" s="92"/>
      <c r="Q34" s="93"/>
      <c r="R34" s="86"/>
    </row>
    <row r="35" spans="1:18" ht="12.75" customHeight="1">
      <c r="A35" s="14" t="s">
        <v>70</v>
      </c>
      <c r="C35" s="34"/>
      <c r="D35" s="42">
        <v>0.64</v>
      </c>
      <c r="L35" s="94" t="s">
        <v>50</v>
      </c>
      <c r="M35" s="57">
        <v>25</v>
      </c>
      <c r="N35" s="57">
        <v>105</v>
      </c>
      <c r="O35" s="93">
        <f>(M35*D35)</f>
        <v>16</v>
      </c>
      <c r="P35" s="93">
        <f>(N35*D41)</f>
        <v>75.25</v>
      </c>
      <c r="Q35" s="93">
        <f>SUM(O35:P35)</f>
        <v>91.25</v>
      </c>
      <c r="R35" s="86"/>
    </row>
    <row r="36" spans="1:18" ht="12.75" customHeight="1">
      <c r="A36" s="14"/>
      <c r="C36" s="34"/>
      <c r="D36" s="10"/>
      <c r="G36" s="25" t="s">
        <v>44</v>
      </c>
      <c r="H36" s="22"/>
      <c r="L36" s="94" t="s">
        <v>51</v>
      </c>
      <c r="M36" s="57">
        <v>40</v>
      </c>
      <c r="N36" s="57">
        <v>180</v>
      </c>
      <c r="O36" s="93">
        <f>(M36*D35)</f>
        <v>25.6</v>
      </c>
      <c r="P36" s="93">
        <f>(N36*D41)</f>
        <v>129</v>
      </c>
      <c r="Q36" s="93">
        <f>SUM(O36:P36)</f>
        <v>154.6</v>
      </c>
      <c r="R36" s="86"/>
    </row>
    <row r="37" spans="1:18" ht="12.75" customHeight="1">
      <c r="A37" s="14"/>
      <c r="C37" s="34"/>
      <c r="D37" s="10"/>
      <c r="G37" s="26" t="s">
        <v>41</v>
      </c>
      <c r="H37" s="81">
        <v>860</v>
      </c>
      <c r="I37" s="35"/>
      <c r="J37" s="35"/>
      <c r="L37" s="94" t="s">
        <v>52</v>
      </c>
      <c r="M37" s="57">
        <v>40</v>
      </c>
      <c r="N37" s="57">
        <v>180</v>
      </c>
      <c r="O37" s="93">
        <f>(M37*D35)</f>
        <v>25.6</v>
      </c>
      <c r="P37" s="93">
        <f>(N37*D41)</f>
        <v>129</v>
      </c>
      <c r="Q37" s="93">
        <f>SUM(O37:P37)</f>
        <v>154.6</v>
      </c>
      <c r="R37" s="86"/>
    </row>
    <row r="38" spans="1:18" ht="12.75" customHeight="1">
      <c r="A38" s="14"/>
      <c r="C38" s="34"/>
      <c r="D38" s="16" t="s">
        <v>66</v>
      </c>
      <c r="G38" s="26" t="s">
        <v>45</v>
      </c>
      <c r="H38" s="19">
        <v>60</v>
      </c>
      <c r="I38" s="35"/>
      <c r="J38" s="35"/>
      <c r="L38" s="94" t="s">
        <v>53</v>
      </c>
      <c r="M38" s="57">
        <v>25</v>
      </c>
      <c r="N38" s="57">
        <v>105</v>
      </c>
      <c r="O38" s="93">
        <f>(M38*D35)</f>
        <v>16</v>
      </c>
      <c r="P38" s="93">
        <f>(N38*D41)</f>
        <v>75.25</v>
      </c>
      <c r="Q38" s="93">
        <f>SUM(O38:P38)</f>
        <v>91.25</v>
      </c>
      <c r="R38" s="86"/>
    </row>
    <row r="39" spans="1:18" ht="12.75" customHeight="1">
      <c r="A39" s="14"/>
      <c r="C39" s="34"/>
      <c r="D39" s="16" t="s">
        <v>68</v>
      </c>
      <c r="G39" s="27" t="s">
        <v>46</v>
      </c>
      <c r="H39" s="82">
        <f>H37/((H38/100)*2000)</f>
        <v>0.7166666666666667</v>
      </c>
      <c r="I39" s="35"/>
      <c r="J39" s="35"/>
      <c r="L39" s="94" t="s">
        <v>54</v>
      </c>
      <c r="M39" s="57">
        <v>25</v>
      </c>
      <c r="N39" s="57">
        <v>105</v>
      </c>
      <c r="O39" s="93">
        <f>(M39*D35)</f>
        <v>16</v>
      </c>
      <c r="P39" s="93">
        <f>(N39*D41)</f>
        <v>75.25</v>
      </c>
      <c r="Q39" s="93">
        <f>SUM(O39:P39)</f>
        <v>91.25</v>
      </c>
      <c r="R39" s="86"/>
    </row>
    <row r="40" spans="1:18" ht="3.75" customHeight="1">
      <c r="A40" s="11"/>
      <c r="C40" s="15"/>
      <c r="D40" s="16"/>
      <c r="G40" s="24"/>
      <c r="H40" s="24"/>
      <c r="I40" s="24"/>
      <c r="J40" s="24"/>
      <c r="L40" s="91"/>
      <c r="M40" s="91"/>
      <c r="N40" s="91"/>
      <c r="O40" s="91"/>
      <c r="P40" s="91"/>
      <c r="Q40" s="91"/>
      <c r="R40" s="86"/>
    </row>
    <row r="41" spans="1:18" ht="12.75" customHeight="1">
      <c r="A41" s="14" t="s">
        <v>65</v>
      </c>
      <c r="C41" s="34"/>
      <c r="D41" s="38">
        <f>+H39</f>
        <v>0.7166666666666667</v>
      </c>
      <c r="I41" s="24"/>
      <c r="J41" s="24"/>
      <c r="L41" s="90" t="s">
        <v>61</v>
      </c>
      <c r="M41" s="91"/>
      <c r="N41" s="91"/>
      <c r="O41" s="91"/>
      <c r="P41" s="91"/>
      <c r="Q41" s="91"/>
      <c r="R41" s="86"/>
    </row>
    <row r="42" spans="1:18" ht="3.75" customHeight="1">
      <c r="A42" s="11"/>
      <c r="B42" s="11"/>
      <c r="C42" s="51"/>
      <c r="E42" s="11"/>
      <c r="F42" s="11"/>
      <c r="I42" s="24"/>
      <c r="J42" s="24"/>
      <c r="L42" s="94" t="s">
        <v>50</v>
      </c>
      <c r="M42" s="57">
        <v>25</v>
      </c>
      <c r="N42" s="57">
        <v>105</v>
      </c>
      <c r="O42" s="93">
        <f>(M42*D35)</f>
        <v>16</v>
      </c>
      <c r="P42" s="93">
        <f>(N42*D41)</f>
        <v>75.25</v>
      </c>
      <c r="Q42" s="93">
        <f>SUM(O42:P42)</f>
        <v>91.25</v>
      </c>
      <c r="R42" s="86"/>
    </row>
    <row r="43" spans="1:18" ht="12.75" customHeight="1">
      <c r="A43" s="11" t="s">
        <v>27</v>
      </c>
      <c r="B43" s="11"/>
      <c r="C43" s="51"/>
      <c r="D43" s="42">
        <v>85</v>
      </c>
      <c r="E43" s="11"/>
      <c r="F43" s="11"/>
      <c r="L43" s="94" t="s">
        <v>51</v>
      </c>
      <c r="M43" s="57">
        <v>50</v>
      </c>
      <c r="N43" s="57">
        <v>240</v>
      </c>
      <c r="O43" s="93">
        <f>(M43*D35)</f>
        <v>32</v>
      </c>
      <c r="P43" s="93">
        <f>(N43*D41)</f>
        <v>172</v>
      </c>
      <c r="Q43" s="93">
        <f>SUM(O43:P43)</f>
        <v>204</v>
      </c>
      <c r="R43" s="86"/>
    </row>
    <row r="44" spans="1:18" ht="3.75" customHeight="1">
      <c r="A44" s="11"/>
      <c r="B44" s="11"/>
      <c r="C44" s="51"/>
      <c r="D44" s="57"/>
      <c r="E44" s="11"/>
      <c r="F44" s="11"/>
      <c r="L44" s="94" t="s">
        <v>52</v>
      </c>
      <c r="M44" s="57">
        <v>50</v>
      </c>
      <c r="N44" s="57">
        <v>240</v>
      </c>
      <c r="O44" s="93">
        <f>(M44*D35)</f>
        <v>32</v>
      </c>
      <c r="P44" s="93">
        <f>(N44*D41)</f>
        <v>172</v>
      </c>
      <c r="Q44" s="93">
        <f>SUM(O44:P44)</f>
        <v>204</v>
      </c>
      <c r="R44" s="86"/>
    </row>
    <row r="45" spans="1:18" ht="12.75" customHeight="1">
      <c r="A45" s="53" t="s">
        <v>75</v>
      </c>
      <c r="B45" s="11"/>
      <c r="C45" s="51"/>
      <c r="D45" s="58">
        <v>2</v>
      </c>
      <c r="E45" s="11"/>
      <c r="F45" s="11"/>
      <c r="L45" s="94" t="s">
        <v>53</v>
      </c>
      <c r="M45" s="57">
        <v>40</v>
      </c>
      <c r="N45" s="57">
        <v>180</v>
      </c>
      <c r="O45" s="93">
        <f>(M45*D35)</f>
        <v>25.6</v>
      </c>
      <c r="P45" s="93">
        <f>(N45*D41)</f>
        <v>129</v>
      </c>
      <c r="Q45" s="93">
        <f>SUM(O45:P45)</f>
        <v>154.6</v>
      </c>
      <c r="R45" s="86"/>
    </row>
    <row r="46" spans="1:18" ht="3.75" customHeight="1">
      <c r="A46" s="11"/>
      <c r="B46" s="11"/>
      <c r="C46" s="11"/>
      <c r="D46" s="57"/>
      <c r="E46" s="11"/>
      <c r="F46" s="11"/>
      <c r="L46" s="94" t="s">
        <v>54</v>
      </c>
      <c r="M46" s="57">
        <v>40</v>
      </c>
      <c r="N46" s="57">
        <v>180</v>
      </c>
      <c r="O46" s="93">
        <f>(M46*D35)</f>
        <v>25.6</v>
      </c>
      <c r="P46" s="93">
        <f>(N46*D41)</f>
        <v>129</v>
      </c>
      <c r="Q46" s="93">
        <f>SUM(O46:P46)</f>
        <v>154.6</v>
      </c>
      <c r="R46" s="86"/>
    </row>
    <row r="47" spans="1:18" s="5" customFormat="1" ht="12.75" customHeight="1">
      <c r="A47" s="59" t="s">
        <v>71</v>
      </c>
      <c r="B47" s="59"/>
      <c r="C47" s="59"/>
      <c r="D47" s="60"/>
      <c r="E47" s="59"/>
      <c r="F47" s="59"/>
      <c r="L47" s="91"/>
      <c r="M47" s="91"/>
      <c r="N47" s="91"/>
      <c r="O47" s="91"/>
      <c r="P47" s="91"/>
      <c r="Q47" s="91"/>
      <c r="R47" s="86"/>
    </row>
    <row r="48" spans="1:18" s="5" customFormat="1" ht="12.75" customHeight="1">
      <c r="A48" s="59" t="s">
        <v>74</v>
      </c>
      <c r="B48" s="59"/>
      <c r="C48" s="59"/>
      <c r="D48" s="60"/>
      <c r="E48" s="59"/>
      <c r="F48" s="59"/>
      <c r="G48" s="4"/>
      <c r="H48" s="4"/>
      <c r="L48" s="91"/>
      <c r="M48" s="91"/>
      <c r="N48" s="91"/>
      <c r="O48" s="91"/>
      <c r="P48" s="91"/>
      <c r="Q48" s="91"/>
      <c r="R48" s="86"/>
    </row>
    <row r="49" spans="1:18" s="5" customFormat="1" ht="3.75" customHeight="1">
      <c r="A49" s="59"/>
      <c r="B49" s="59"/>
      <c r="C49" s="59"/>
      <c r="D49" s="60"/>
      <c r="E49" s="59"/>
      <c r="F49" s="59"/>
      <c r="G49" s="4"/>
      <c r="H49" s="4"/>
      <c r="L49" s="90" t="s">
        <v>62</v>
      </c>
      <c r="M49" s="91"/>
      <c r="N49" s="91"/>
      <c r="O49" s="91"/>
      <c r="P49" s="91"/>
      <c r="Q49" s="91"/>
      <c r="R49" s="86"/>
    </row>
    <row r="50" spans="1:18" s="5" customFormat="1" ht="12.75" customHeight="1">
      <c r="A50" s="83" t="s">
        <v>28</v>
      </c>
      <c r="B50" s="84">
        <v>1</v>
      </c>
      <c r="C50" s="84">
        <v>2</v>
      </c>
      <c r="D50" s="84">
        <v>3</v>
      </c>
      <c r="E50" s="84">
        <v>4</v>
      </c>
      <c r="F50" s="84">
        <v>5</v>
      </c>
      <c r="G50" s="85">
        <v>6</v>
      </c>
      <c r="H50" s="4"/>
      <c r="L50" s="94" t="s">
        <v>50</v>
      </c>
      <c r="M50" s="57">
        <v>25</v>
      </c>
      <c r="N50" s="57">
        <v>105</v>
      </c>
      <c r="O50" s="93">
        <f>(M50*D35)</f>
        <v>16</v>
      </c>
      <c r="P50" s="93">
        <f>(N50*D41)</f>
        <v>75.25</v>
      </c>
      <c r="Q50" s="93">
        <f>SUM(O50:P50)</f>
        <v>91.25</v>
      </c>
      <c r="R50" s="86"/>
    </row>
    <row r="51" spans="1:18" s="5" customFormat="1" ht="3.75" customHeight="1">
      <c r="A51" s="59"/>
      <c r="B51" s="59"/>
      <c r="C51" s="59"/>
      <c r="D51" s="60"/>
      <c r="E51" s="59"/>
      <c r="F51" s="59"/>
      <c r="G51" s="4"/>
      <c r="H51" s="4"/>
      <c r="L51" s="94" t="s">
        <v>51</v>
      </c>
      <c r="M51" s="57">
        <v>65</v>
      </c>
      <c r="N51" s="57">
        <v>300</v>
      </c>
      <c r="O51" s="93">
        <f>(M51*D35)</f>
        <v>41.6</v>
      </c>
      <c r="P51" s="93">
        <f>(N51*D41)</f>
        <v>215</v>
      </c>
      <c r="Q51" s="93">
        <f>SUM(O51:P51)</f>
        <v>256.6</v>
      </c>
      <c r="R51" s="86"/>
    </row>
    <row r="52" spans="1:18" s="5" customFormat="1" ht="12.75" customHeight="1">
      <c r="A52" s="61" t="s">
        <v>32</v>
      </c>
      <c r="B52" s="62" t="s">
        <v>18</v>
      </c>
      <c r="C52" s="63" t="s">
        <v>20</v>
      </c>
      <c r="D52" s="64" t="s">
        <v>21</v>
      </c>
      <c r="E52" s="63" t="s">
        <v>22</v>
      </c>
      <c r="F52" s="63" t="s">
        <v>23</v>
      </c>
      <c r="G52" s="6" t="s">
        <v>29</v>
      </c>
      <c r="H52" s="4"/>
      <c r="L52" s="94" t="s">
        <v>52</v>
      </c>
      <c r="M52" s="57">
        <v>65</v>
      </c>
      <c r="N52" s="57">
        <v>300</v>
      </c>
      <c r="O52" s="93">
        <f>(M52*D35)</f>
        <v>41.6</v>
      </c>
      <c r="P52" s="93">
        <f>(N52*D41)</f>
        <v>215</v>
      </c>
      <c r="Q52" s="93">
        <f>SUM(O52:P52)</f>
        <v>256.6</v>
      </c>
      <c r="R52" s="86"/>
    </row>
    <row r="53" spans="1:18" s="5" customFormat="1" ht="12.75" customHeight="1">
      <c r="A53" s="59"/>
      <c r="B53" s="62" t="s">
        <v>19</v>
      </c>
      <c r="C53" s="62" t="s">
        <v>19</v>
      </c>
      <c r="D53" s="62" t="s">
        <v>19</v>
      </c>
      <c r="E53" s="62" t="s">
        <v>19</v>
      </c>
      <c r="F53" s="62" t="s">
        <v>19</v>
      </c>
      <c r="G53" s="4"/>
      <c r="H53" s="4"/>
      <c r="L53" s="94" t="s">
        <v>53</v>
      </c>
      <c r="M53" s="57">
        <v>50</v>
      </c>
      <c r="N53" s="57">
        <v>240</v>
      </c>
      <c r="O53" s="93">
        <f>(M53*D35)</f>
        <v>32</v>
      </c>
      <c r="P53" s="93">
        <f>(N53*D41)</f>
        <v>172</v>
      </c>
      <c r="Q53" s="93">
        <f>SUM(O53:P53)</f>
        <v>204</v>
      </c>
      <c r="R53" s="86"/>
    </row>
    <row r="54" spans="1:18" s="5" customFormat="1" ht="12.75" customHeight="1">
      <c r="A54" s="59"/>
      <c r="B54" s="65" t="s">
        <v>6</v>
      </c>
      <c r="C54" s="65" t="s">
        <v>6</v>
      </c>
      <c r="D54" s="65" t="s">
        <v>6</v>
      </c>
      <c r="E54" s="65" t="s">
        <v>6</v>
      </c>
      <c r="F54" s="65" t="s">
        <v>6</v>
      </c>
      <c r="G54" s="6" t="s">
        <v>6</v>
      </c>
      <c r="H54" s="4"/>
      <c r="L54" s="94" t="s">
        <v>54</v>
      </c>
      <c r="M54" s="57">
        <v>40</v>
      </c>
      <c r="N54" s="57">
        <v>180</v>
      </c>
      <c r="O54" s="93">
        <f>(M54*D35)</f>
        <v>25.6</v>
      </c>
      <c r="P54" s="93">
        <f>(N54*D41)</f>
        <v>129</v>
      </c>
      <c r="Q54" s="93">
        <f>SUM(O54:P54)</f>
        <v>154.6</v>
      </c>
      <c r="R54" s="86"/>
    </row>
    <row r="55" spans="1:18" s="5" customFormat="1" ht="3.75" customHeight="1">
      <c r="A55" s="59"/>
      <c r="B55" s="59"/>
      <c r="C55" s="59"/>
      <c r="D55" s="60"/>
      <c r="E55" s="59"/>
      <c r="F55" s="59"/>
      <c r="G55" s="4"/>
      <c r="H55" s="4"/>
      <c r="L55" s="91"/>
      <c r="M55" s="57"/>
      <c r="N55" s="57"/>
      <c r="O55" s="91"/>
      <c r="P55" s="91"/>
      <c r="Q55" s="91"/>
      <c r="R55" s="86"/>
    </row>
    <row r="56" spans="1:18" s="5" customFormat="1" ht="12.75" customHeight="1">
      <c r="A56" s="65" t="s">
        <v>24</v>
      </c>
      <c r="B56" s="66">
        <v>242.33</v>
      </c>
      <c r="C56" s="66">
        <v>242.33</v>
      </c>
      <c r="D56" s="66">
        <v>242.33</v>
      </c>
      <c r="E56" s="66">
        <v>242.33</v>
      </c>
      <c r="F56" s="66">
        <v>242.33</v>
      </c>
      <c r="G56" s="101"/>
      <c r="H56" s="4"/>
      <c r="I56" s="39"/>
      <c r="L56" s="91"/>
      <c r="M56" s="57"/>
      <c r="N56" s="57"/>
      <c r="O56" s="91"/>
      <c r="P56" s="91"/>
      <c r="Q56" s="91"/>
      <c r="R56" s="86"/>
    </row>
    <row r="57" spans="1:18" s="5" customFormat="1" ht="12.75" customHeight="1">
      <c r="A57" s="65" t="s">
        <v>9</v>
      </c>
      <c r="B57" s="66">
        <v>137.79</v>
      </c>
      <c r="C57" s="66">
        <v>137.79</v>
      </c>
      <c r="D57" s="66">
        <v>137.79</v>
      </c>
      <c r="E57" s="66">
        <v>137.79</v>
      </c>
      <c r="F57" s="66">
        <v>137.79</v>
      </c>
      <c r="G57" s="101"/>
      <c r="H57" s="4"/>
      <c r="I57" s="39"/>
      <c r="L57" s="90" t="s">
        <v>63</v>
      </c>
      <c r="M57" s="57"/>
      <c r="N57" s="57"/>
      <c r="O57" s="91"/>
      <c r="P57" s="91"/>
      <c r="Q57" s="91"/>
      <c r="R57" s="86"/>
    </row>
    <row r="58" spans="1:18" s="5" customFormat="1" ht="12.75" customHeight="1">
      <c r="A58" s="65" t="s">
        <v>10</v>
      </c>
      <c r="B58" s="66">
        <v>137.79</v>
      </c>
      <c r="C58" s="66">
        <v>137.79</v>
      </c>
      <c r="D58" s="66">
        <v>137.79</v>
      </c>
      <c r="E58" s="66">
        <v>137.79</v>
      </c>
      <c r="F58" s="66">
        <v>137.79</v>
      </c>
      <c r="G58" s="101"/>
      <c r="H58" s="4"/>
      <c r="I58" s="39"/>
      <c r="L58" s="94" t="s">
        <v>50</v>
      </c>
      <c r="M58" s="57">
        <v>40</v>
      </c>
      <c r="N58" s="57">
        <v>180</v>
      </c>
      <c r="O58" s="93">
        <f>(M58*D35)</f>
        <v>25.6</v>
      </c>
      <c r="P58" s="93">
        <f>(N58*D41)</f>
        <v>129</v>
      </c>
      <c r="Q58" s="93">
        <f>SUM(O58:P58)</f>
        <v>154.6</v>
      </c>
      <c r="R58" s="86"/>
    </row>
    <row r="59" spans="1:18" s="5" customFormat="1" ht="12.75" customHeight="1">
      <c r="A59" s="65" t="s">
        <v>11</v>
      </c>
      <c r="B59" s="66">
        <v>137.79</v>
      </c>
      <c r="C59" s="66">
        <v>137.79</v>
      </c>
      <c r="D59" s="66">
        <v>137.79</v>
      </c>
      <c r="E59" s="66">
        <v>137.79</v>
      </c>
      <c r="F59" s="66">
        <v>137.79</v>
      </c>
      <c r="G59" s="101"/>
      <c r="H59" s="4"/>
      <c r="I59" s="39"/>
      <c r="L59" s="94" t="s">
        <v>51</v>
      </c>
      <c r="M59" s="57">
        <v>80</v>
      </c>
      <c r="N59" s="57">
        <v>360</v>
      </c>
      <c r="O59" s="93">
        <f>(M59*D35)</f>
        <v>51.2</v>
      </c>
      <c r="P59" s="93">
        <f>(N59*D41)</f>
        <v>258</v>
      </c>
      <c r="Q59" s="93">
        <f>SUM(O59:P59)</f>
        <v>309.2</v>
      </c>
      <c r="R59" s="86"/>
    </row>
    <row r="60" spans="1:18" s="5" customFormat="1" ht="12.75" customHeight="1">
      <c r="A60" s="65" t="s">
        <v>12</v>
      </c>
      <c r="B60" s="66">
        <v>137.79</v>
      </c>
      <c r="C60" s="66">
        <v>137.79</v>
      </c>
      <c r="D60" s="66">
        <v>137.79</v>
      </c>
      <c r="E60" s="66">
        <v>137.79</v>
      </c>
      <c r="F60" s="66">
        <v>137.79</v>
      </c>
      <c r="G60" s="101"/>
      <c r="H60" s="4"/>
      <c r="I60" s="39"/>
      <c r="L60" s="94" t="s">
        <v>52</v>
      </c>
      <c r="M60" s="57">
        <v>80</v>
      </c>
      <c r="N60" s="57">
        <v>360</v>
      </c>
      <c r="O60" s="93">
        <f>(M60*D35)</f>
        <v>51.2</v>
      </c>
      <c r="P60" s="93">
        <f>(N60*D41)</f>
        <v>258</v>
      </c>
      <c r="Q60" s="93">
        <f>SUM(O60:P60)</f>
        <v>309.2</v>
      </c>
      <c r="R60" s="86"/>
    </row>
    <row r="61" spans="1:18" s="5" customFormat="1" ht="3.75" customHeight="1">
      <c r="A61" s="65"/>
      <c r="B61" s="66"/>
      <c r="C61" s="66"/>
      <c r="D61" s="66"/>
      <c r="E61" s="66"/>
      <c r="F61" s="66"/>
      <c r="G61" s="9"/>
      <c r="H61" s="4"/>
      <c r="L61" s="94" t="s">
        <v>53</v>
      </c>
      <c r="M61" s="57">
        <v>65</v>
      </c>
      <c r="N61" s="57">
        <v>300</v>
      </c>
      <c r="O61" s="93">
        <f>(M61*D35)</f>
        <v>41.6</v>
      </c>
      <c r="P61" s="93">
        <f>(N61*D41)</f>
        <v>215</v>
      </c>
      <c r="Q61" s="93">
        <f>SUM(O61:P61)</f>
        <v>256.6</v>
      </c>
      <c r="R61" s="86"/>
    </row>
    <row r="62" spans="1:18" s="5" customFormat="1" ht="3.75" customHeight="1">
      <c r="A62" s="67"/>
      <c r="B62" s="63"/>
      <c r="C62" s="59"/>
      <c r="D62" s="60"/>
      <c r="E62" s="59"/>
      <c r="F62" s="59"/>
      <c r="G62" s="4"/>
      <c r="H62" s="4"/>
      <c r="L62" s="94" t="s">
        <v>54</v>
      </c>
      <c r="M62" s="57">
        <v>50</v>
      </c>
      <c r="N62" s="57">
        <v>240</v>
      </c>
      <c r="O62" s="93">
        <f>(M62*D35)</f>
        <v>32</v>
      </c>
      <c r="P62" s="93">
        <f>(N62*D41)</f>
        <v>172</v>
      </c>
      <c r="Q62" s="93">
        <f>SUM(O62:P62)</f>
        <v>204</v>
      </c>
      <c r="R62" s="86"/>
    </row>
    <row r="63" spans="1:18" s="5" customFormat="1" ht="12.75" customHeight="1">
      <c r="A63" s="68" t="s">
        <v>34</v>
      </c>
      <c r="B63" s="69"/>
      <c r="C63" s="69"/>
      <c r="D63" s="69"/>
      <c r="E63" s="69"/>
      <c r="F63" s="59"/>
      <c r="G63" s="4"/>
      <c r="H63" s="4"/>
      <c r="L63" s="91"/>
      <c r="M63" s="91"/>
      <c r="N63" s="91"/>
      <c r="O63" s="91"/>
      <c r="P63" s="91"/>
      <c r="Q63" s="91"/>
      <c r="R63" s="86"/>
    </row>
    <row r="64" spans="1:18" s="5" customFormat="1" ht="3.75" customHeight="1">
      <c r="A64" s="69"/>
      <c r="B64" s="69"/>
      <c r="C64" s="69"/>
      <c r="D64" s="69"/>
      <c r="E64" s="69"/>
      <c r="F64" s="59"/>
      <c r="G64" s="4"/>
      <c r="H64" s="4"/>
      <c r="L64" s="91"/>
      <c r="M64" s="91"/>
      <c r="N64" s="91"/>
      <c r="O64" s="91"/>
      <c r="P64" s="91"/>
      <c r="Q64" s="91"/>
      <c r="R64" s="86"/>
    </row>
    <row r="65" spans="1:18" s="5" customFormat="1" ht="12.75" customHeight="1">
      <c r="A65" s="69"/>
      <c r="B65" s="70"/>
      <c r="C65" s="71" t="s">
        <v>0</v>
      </c>
      <c r="D65" s="71" t="s">
        <v>1</v>
      </c>
      <c r="E65" s="71"/>
      <c r="F65" s="59"/>
      <c r="G65" s="4"/>
      <c r="H65" s="4"/>
      <c r="L65" s="90" t="s">
        <v>64</v>
      </c>
      <c r="M65" s="91"/>
      <c r="N65" s="91"/>
      <c r="O65" s="91"/>
      <c r="P65" s="91"/>
      <c r="Q65" s="91"/>
      <c r="R65" s="86"/>
    </row>
    <row r="66" spans="1:18" s="5" customFormat="1" ht="12.75" customHeight="1">
      <c r="A66" s="69"/>
      <c r="B66" s="71" t="s">
        <v>4</v>
      </c>
      <c r="C66" s="71" t="s">
        <v>2</v>
      </c>
      <c r="D66" s="71" t="s">
        <v>31</v>
      </c>
      <c r="E66" s="71" t="s">
        <v>3</v>
      </c>
      <c r="F66" s="59"/>
      <c r="G66" s="4"/>
      <c r="L66" s="94" t="s">
        <v>50</v>
      </c>
      <c r="M66" s="57">
        <v>50</v>
      </c>
      <c r="N66" s="57">
        <v>240</v>
      </c>
      <c r="O66" s="93">
        <f>(M66*D35)</f>
        <v>32</v>
      </c>
      <c r="P66" s="93">
        <f>(N66*D41)</f>
        <v>172</v>
      </c>
      <c r="Q66" s="93">
        <f>SUM(O66:P66)</f>
        <v>204</v>
      </c>
      <c r="R66" s="86"/>
    </row>
    <row r="67" spans="1:18" s="5" customFormat="1" ht="12.75" customHeight="1">
      <c r="A67" s="69"/>
      <c r="B67" s="71" t="s">
        <v>5</v>
      </c>
      <c r="C67" s="71" t="s">
        <v>6</v>
      </c>
      <c r="D67" s="71" t="s">
        <v>6</v>
      </c>
      <c r="E67" s="71" t="s">
        <v>6</v>
      </c>
      <c r="F67" s="59"/>
      <c r="G67" s="4"/>
      <c r="H67" s="4"/>
      <c r="L67" s="94" t="s">
        <v>51</v>
      </c>
      <c r="M67" s="57">
        <v>90</v>
      </c>
      <c r="N67" s="57">
        <v>240</v>
      </c>
      <c r="O67" s="93">
        <f>(M67*D35)</f>
        <v>57.6</v>
      </c>
      <c r="P67" s="93">
        <f>(N67*D41)</f>
        <v>172</v>
      </c>
      <c r="Q67" s="93">
        <f>SUM(O67:P67)</f>
        <v>229.6</v>
      </c>
      <c r="R67" s="86"/>
    </row>
    <row r="68" spans="1:18" s="5" customFormat="1" ht="3.75" customHeight="1">
      <c r="A68" s="69"/>
      <c r="B68" s="71"/>
      <c r="C68" s="69"/>
      <c r="D68" s="69"/>
      <c r="E68" s="69"/>
      <c r="F68" s="59"/>
      <c r="G68" s="4"/>
      <c r="H68" s="4"/>
      <c r="L68" s="94" t="s">
        <v>52</v>
      </c>
      <c r="M68" s="57">
        <v>90</v>
      </c>
      <c r="N68" s="57">
        <v>240</v>
      </c>
      <c r="O68" s="93">
        <f>(M68*D35)</f>
        <v>57.6</v>
      </c>
      <c r="P68" s="93">
        <f>(N68*D41)</f>
        <v>172</v>
      </c>
      <c r="Q68" s="93">
        <f>SUM(O68:P68)</f>
        <v>229.6</v>
      </c>
      <c r="R68" s="86"/>
    </row>
    <row r="69" spans="1:18" s="5" customFormat="1" ht="12.75" customHeight="1">
      <c r="A69" s="71" t="s">
        <v>25</v>
      </c>
      <c r="B69" s="70">
        <f>ROUND((D23*0.55),2)</f>
        <v>2.2</v>
      </c>
      <c r="C69" s="72">
        <f>(B69*D27)</f>
        <v>328.74600000000004</v>
      </c>
      <c r="D69" s="73">
        <f>(LOOKUP(D45,B50:G50,B56:G56))+(LOOKUP(D45,M73:R73,M79:R79))+D43</f>
        <v>418.58000000000004</v>
      </c>
      <c r="E69" s="72">
        <f>(C69-D69)</f>
        <v>-89.834</v>
      </c>
      <c r="F69" s="59"/>
      <c r="G69" s="7"/>
      <c r="H69" s="4"/>
      <c r="L69" s="94" t="s">
        <v>53</v>
      </c>
      <c r="M69" s="57">
        <v>80</v>
      </c>
      <c r="N69" s="57">
        <v>360</v>
      </c>
      <c r="O69" s="93">
        <f>(M69*D35)</f>
        <v>51.2</v>
      </c>
      <c r="P69" s="93">
        <f>(N69*D41)</f>
        <v>258</v>
      </c>
      <c r="Q69" s="93">
        <f>SUM(O69:P69)</f>
        <v>309.2</v>
      </c>
      <c r="R69" s="86"/>
    </row>
    <row r="70" spans="1:18" s="5" customFormat="1" ht="12.75" customHeight="1">
      <c r="A70" s="71" t="s">
        <v>13</v>
      </c>
      <c r="B70" s="70">
        <f>ROUND((D23),2)</f>
        <v>4</v>
      </c>
      <c r="C70" s="72">
        <f>(B70*D27)</f>
        <v>597.72</v>
      </c>
      <c r="D70" s="73">
        <f>(LOOKUP(D45,B50:G50,B57:G57))+(LOOKUP(D45,M73:R73,M80:R80))+D43</f>
        <v>426.78999999999996</v>
      </c>
      <c r="E70" s="72">
        <f>(C70-D70)</f>
        <v>170.93000000000006</v>
      </c>
      <c r="F70" s="59"/>
      <c r="G70" s="80"/>
      <c r="H70" s="4"/>
      <c r="L70" s="94" t="s">
        <v>54</v>
      </c>
      <c r="M70" s="57">
        <v>65</v>
      </c>
      <c r="N70" s="57">
        <v>300</v>
      </c>
      <c r="O70" s="93">
        <f>(M70*D35)</f>
        <v>41.6</v>
      </c>
      <c r="P70" s="93">
        <f>(N70*D41)</f>
        <v>215</v>
      </c>
      <c r="Q70" s="93">
        <f>SUM(O70:P70)</f>
        <v>256.6</v>
      </c>
      <c r="R70" s="86"/>
    </row>
    <row r="71" spans="1:18" s="5" customFormat="1" ht="12.75" customHeight="1">
      <c r="A71" s="71" t="s">
        <v>14</v>
      </c>
      <c r="B71" s="70">
        <f>ROUND((D23*1.02),2)</f>
        <v>4.08</v>
      </c>
      <c r="C71" s="72">
        <f>(B71*D27)</f>
        <v>609.6744</v>
      </c>
      <c r="D71" s="73">
        <f>(LOOKUP(D45,B50:G50,B58:G58))+(LOOKUP(D45,M73:R73,M81:R81))+D43</f>
        <v>426.78999999999996</v>
      </c>
      <c r="E71" s="72">
        <f>(C71-D71)</f>
        <v>182.88440000000003</v>
      </c>
      <c r="F71" s="59"/>
      <c r="G71" s="7"/>
      <c r="H71" s="4"/>
      <c r="L71" s="95"/>
      <c r="M71" s="96"/>
      <c r="N71" s="96"/>
      <c r="O71" s="97"/>
      <c r="P71" s="97"/>
      <c r="Q71" s="97"/>
      <c r="R71" s="86"/>
    </row>
    <row r="72" spans="1:18" s="5" customFormat="1" ht="12.75" customHeight="1">
      <c r="A72" s="71" t="s">
        <v>15</v>
      </c>
      <c r="B72" s="70">
        <f>ROUND((B71*0.83),2)</f>
        <v>3.39</v>
      </c>
      <c r="C72" s="72">
        <f>(B72*D27)</f>
        <v>506.56770000000006</v>
      </c>
      <c r="D72" s="73">
        <f>(LOOKUP(D45,B50:G50,B59:G59))+(LOOKUP(D45,M73:R73,M82:R82))+D43</f>
        <v>377.39</v>
      </c>
      <c r="E72" s="72">
        <f>(C72-D72)</f>
        <v>129.17770000000007</v>
      </c>
      <c r="F72" s="59"/>
      <c r="G72" s="7"/>
      <c r="H72" s="4"/>
      <c r="L72" s="86"/>
      <c r="M72" s="86"/>
      <c r="N72" s="86"/>
      <c r="O72" s="86"/>
      <c r="P72" s="86"/>
      <c r="Q72" s="86"/>
      <c r="R72" s="86"/>
    </row>
    <row r="73" spans="1:18" s="5" customFormat="1" ht="12.75" customHeight="1">
      <c r="A73" s="71" t="s">
        <v>16</v>
      </c>
      <c r="B73" s="70">
        <f>ROUND((B71*0.66),2)</f>
        <v>2.69</v>
      </c>
      <c r="C73" s="72">
        <f>ROUND((B73*D27),2)</f>
        <v>401.97</v>
      </c>
      <c r="D73" s="73">
        <f>(LOOKUP(D45,B50:G50,B60:G60))+(LOOKUP(D45,M73:R73,M83:R83))+D43</f>
        <v>377.39</v>
      </c>
      <c r="E73" s="72">
        <f>(C73-D73)</f>
        <v>24.58000000000004</v>
      </c>
      <c r="F73" s="59"/>
      <c r="G73" s="7"/>
      <c r="H73" s="4"/>
      <c r="L73" s="98" t="s">
        <v>28</v>
      </c>
      <c r="M73" s="99">
        <v>1</v>
      </c>
      <c r="N73" s="99">
        <v>2</v>
      </c>
      <c r="O73" s="99">
        <v>3</v>
      </c>
      <c r="P73" s="99">
        <v>4</v>
      </c>
      <c r="Q73" s="99">
        <v>5</v>
      </c>
      <c r="R73" s="99">
        <v>6</v>
      </c>
    </row>
    <row r="74" spans="1:18" s="5" customFormat="1" ht="12.75" customHeight="1">
      <c r="A74" s="67"/>
      <c r="B74" s="63"/>
      <c r="C74" s="74"/>
      <c r="D74" s="75"/>
      <c r="E74" s="74"/>
      <c r="F74" s="59"/>
      <c r="G74" s="7"/>
      <c r="H74" s="4"/>
      <c r="L74" s="91"/>
      <c r="M74" s="91"/>
      <c r="N74" s="91"/>
      <c r="O74" s="91"/>
      <c r="P74" s="91"/>
      <c r="Q74" s="91"/>
      <c r="R74" s="91"/>
    </row>
    <row r="75" spans="1:18" s="5" customFormat="1" ht="12.75" customHeight="1">
      <c r="A75" s="76" t="s">
        <v>72</v>
      </c>
      <c r="B75" s="63"/>
      <c r="C75" s="74"/>
      <c r="D75" s="75"/>
      <c r="E75" s="74"/>
      <c r="F75" s="59"/>
      <c r="G75" s="7"/>
      <c r="H75" s="4"/>
      <c r="L75" s="91"/>
      <c r="M75" s="90" t="s">
        <v>18</v>
      </c>
      <c r="N75" s="90" t="s">
        <v>20</v>
      </c>
      <c r="O75" s="90" t="s">
        <v>21</v>
      </c>
      <c r="P75" s="90" t="s">
        <v>22</v>
      </c>
      <c r="Q75" s="90" t="s">
        <v>23</v>
      </c>
      <c r="R75" s="90" t="s">
        <v>29</v>
      </c>
    </row>
    <row r="76" spans="1:18" s="5" customFormat="1" ht="12.75" customHeight="1">
      <c r="A76" s="77" t="s">
        <v>73</v>
      </c>
      <c r="B76" s="63"/>
      <c r="C76" s="74"/>
      <c r="D76" s="75"/>
      <c r="E76" s="74"/>
      <c r="F76" s="59"/>
      <c r="G76" s="7"/>
      <c r="H76" s="4"/>
      <c r="L76" s="91"/>
      <c r="M76" s="90" t="s">
        <v>19</v>
      </c>
      <c r="N76" s="90" t="s">
        <v>19</v>
      </c>
      <c r="O76" s="90" t="s">
        <v>19</v>
      </c>
      <c r="P76" s="90" t="s">
        <v>19</v>
      </c>
      <c r="Q76" s="90" t="s">
        <v>19</v>
      </c>
      <c r="R76" s="90"/>
    </row>
    <row r="77" spans="1:18" s="5" customFormat="1" ht="12.75" customHeight="1">
      <c r="A77" s="77" t="s">
        <v>30</v>
      </c>
      <c r="B77" s="63"/>
      <c r="C77" s="74"/>
      <c r="D77" s="75"/>
      <c r="E77" s="74"/>
      <c r="F77" s="59"/>
      <c r="G77" s="7"/>
      <c r="H77" s="4"/>
      <c r="L77" s="91"/>
      <c r="M77" s="90" t="s">
        <v>6</v>
      </c>
      <c r="N77" s="90" t="s">
        <v>6</v>
      </c>
      <c r="O77" s="90" t="s">
        <v>6</v>
      </c>
      <c r="P77" s="90" t="s">
        <v>6</v>
      </c>
      <c r="Q77" s="90" t="s">
        <v>6</v>
      </c>
      <c r="R77" s="90" t="s">
        <v>6</v>
      </c>
    </row>
    <row r="78" spans="1:18" s="5" customFormat="1" ht="12.75" customHeight="1">
      <c r="A78" s="78" t="s">
        <v>26</v>
      </c>
      <c r="B78" s="12"/>
      <c r="C78" s="12"/>
      <c r="D78" s="12"/>
      <c r="E78" s="63"/>
      <c r="F78" s="59"/>
      <c r="G78" s="4"/>
      <c r="H78" s="4"/>
      <c r="L78" s="91"/>
      <c r="M78" s="90"/>
      <c r="N78" s="90"/>
      <c r="O78" s="90"/>
      <c r="P78" s="90"/>
      <c r="Q78" s="90"/>
      <c r="R78" s="90"/>
    </row>
    <row r="79" spans="1:18" s="5" customFormat="1" ht="12.75" customHeight="1">
      <c r="A79" s="79" t="s">
        <v>35</v>
      </c>
      <c r="B79" s="12"/>
      <c r="C79" s="12"/>
      <c r="D79" s="12"/>
      <c r="E79" s="63"/>
      <c r="F79" s="59"/>
      <c r="G79" s="4"/>
      <c r="H79" s="4"/>
      <c r="L79" s="100" t="s">
        <v>24</v>
      </c>
      <c r="M79" s="57">
        <f>(Q35)</f>
        <v>91.25</v>
      </c>
      <c r="N79" s="57">
        <f>(Q42)</f>
        <v>91.25</v>
      </c>
      <c r="O79" s="57">
        <f>(Q50)</f>
        <v>91.25</v>
      </c>
      <c r="P79" s="57">
        <f>(Q58)</f>
        <v>154.6</v>
      </c>
      <c r="Q79" s="57">
        <f>(Q66)</f>
        <v>204</v>
      </c>
      <c r="R79" s="57"/>
    </row>
    <row r="80" spans="1:18" s="5" customFormat="1" ht="12.75" customHeight="1">
      <c r="A80" s="59"/>
      <c r="B80" s="59"/>
      <c r="C80" s="59"/>
      <c r="D80" s="59"/>
      <c r="E80" s="59"/>
      <c r="F80" s="12"/>
      <c r="L80" s="100" t="s">
        <v>9</v>
      </c>
      <c r="M80" s="57">
        <f>(Q36)</f>
        <v>154.6</v>
      </c>
      <c r="N80" s="57">
        <f>(Q43)</f>
        <v>204</v>
      </c>
      <c r="O80" s="57">
        <f>(Q51)</f>
        <v>256.6</v>
      </c>
      <c r="P80" s="57">
        <f>(Q59)</f>
        <v>309.2</v>
      </c>
      <c r="Q80" s="57">
        <f>(Q67)</f>
        <v>229.6</v>
      </c>
      <c r="R80" s="57"/>
    </row>
    <row r="81" spans="1:18" s="5" customFormat="1" ht="12.75" customHeight="1">
      <c r="A81" s="55" t="s">
        <v>76</v>
      </c>
      <c r="B81" s="12"/>
      <c r="C81" s="12"/>
      <c r="D81" s="12"/>
      <c r="E81" s="12"/>
      <c r="F81" s="63"/>
      <c r="G81" s="8"/>
      <c r="L81" s="100" t="s">
        <v>10</v>
      </c>
      <c r="M81" s="57">
        <f>(Q37)</f>
        <v>154.6</v>
      </c>
      <c r="N81" s="57">
        <f>(Q44)</f>
        <v>204</v>
      </c>
      <c r="O81" s="57">
        <f>(Q52)</f>
        <v>256.6</v>
      </c>
      <c r="P81" s="57">
        <f>(Q60)</f>
        <v>309.2</v>
      </c>
      <c r="Q81" s="57">
        <f>(Q68)</f>
        <v>229.6</v>
      </c>
      <c r="R81" s="57"/>
    </row>
    <row r="82" spans="1:18" s="5" customFormat="1" ht="12.75" customHeight="1">
      <c r="A82" s="55" t="s">
        <v>17</v>
      </c>
      <c r="B82" s="55"/>
      <c r="C82" s="55"/>
      <c r="D82" s="55"/>
      <c r="E82" s="55"/>
      <c r="F82" s="63"/>
      <c r="G82" s="8"/>
      <c r="L82" s="100" t="s">
        <v>11</v>
      </c>
      <c r="M82" s="57">
        <f>(Q38)</f>
        <v>91.25</v>
      </c>
      <c r="N82" s="57">
        <f>(Q45)</f>
        <v>154.6</v>
      </c>
      <c r="O82" s="57">
        <f>(Q53)</f>
        <v>204</v>
      </c>
      <c r="P82" s="57">
        <f>(Q61)</f>
        <v>256.6</v>
      </c>
      <c r="Q82" s="57">
        <f>(Q69)</f>
        <v>309.2</v>
      </c>
      <c r="R82" s="57"/>
    </row>
    <row r="83" spans="1:18" s="5" customFormat="1" ht="12.75" customHeight="1">
      <c r="A83" s="63"/>
      <c r="B83" s="63"/>
      <c r="C83" s="63"/>
      <c r="D83" s="63"/>
      <c r="E83" s="63"/>
      <c r="F83" s="67"/>
      <c r="G83" s="8"/>
      <c r="L83" s="100" t="s">
        <v>12</v>
      </c>
      <c r="M83" s="57">
        <f>(Q39)</f>
        <v>91.25</v>
      </c>
      <c r="N83" s="57">
        <f>(Q46)</f>
        <v>154.6</v>
      </c>
      <c r="O83" s="57">
        <f>(Q54)</f>
        <v>154.6</v>
      </c>
      <c r="P83" s="57">
        <f>(Q62)</f>
        <v>204</v>
      </c>
      <c r="Q83" s="57">
        <f>(Q70)</f>
        <v>256.6</v>
      </c>
      <c r="R83" s="57"/>
    </row>
    <row r="84" spans="1:18" s="5" customFormat="1" ht="12.75" customHeight="1">
      <c r="A84" s="63"/>
      <c r="B84" s="63"/>
      <c r="C84" s="63"/>
      <c r="D84" s="63"/>
      <c r="E84" s="63"/>
      <c r="F84" s="63"/>
      <c r="G84" s="8"/>
      <c r="L84" s="41"/>
      <c r="M84" s="43"/>
      <c r="N84" s="44"/>
      <c r="O84" s="45"/>
      <c r="P84" s="46"/>
      <c r="Q84" s="40"/>
      <c r="R84" s="45"/>
    </row>
    <row r="85" spans="1:18" s="5" customFormat="1" ht="12.75" customHeight="1">
      <c r="A85" s="63"/>
      <c r="B85" s="67"/>
      <c r="C85" s="67"/>
      <c r="D85" s="67"/>
      <c r="E85" s="67"/>
      <c r="F85" s="63"/>
      <c r="G85" s="8"/>
      <c r="L85" s="28"/>
      <c r="M85" s="29"/>
      <c r="N85" s="1"/>
      <c r="O85" s="30"/>
      <c r="P85" s="31"/>
      <c r="Q85"/>
      <c r="R85" s="30"/>
    </row>
    <row r="86" spans="1:18" s="5" customFormat="1" ht="12.75" customHeight="1">
      <c r="A86" s="63"/>
      <c r="B86" s="63"/>
      <c r="C86" s="63"/>
      <c r="D86" s="63"/>
      <c r="E86" s="63"/>
      <c r="F86" s="63"/>
      <c r="G86" s="8"/>
      <c r="L86" s="28"/>
      <c r="M86" s="29"/>
      <c r="N86" s="1"/>
      <c r="O86" s="30"/>
      <c r="P86" s="31"/>
      <c r="Q86"/>
      <c r="R86" s="30"/>
    </row>
    <row r="87" spans="1:7" s="5" customFormat="1" ht="12.75" customHeight="1">
      <c r="A87" s="63"/>
      <c r="B87" s="63"/>
      <c r="C87" s="63"/>
      <c r="D87" s="63"/>
      <c r="E87" s="63"/>
      <c r="F87" s="63"/>
      <c r="G87" s="8"/>
    </row>
    <row r="88" spans="1:7" s="5" customFormat="1" ht="12.75" customHeight="1">
      <c r="A88" s="63"/>
      <c r="B88" s="63"/>
      <c r="C88" s="63"/>
      <c r="D88" s="63"/>
      <c r="E88" s="63"/>
      <c r="F88" s="63"/>
      <c r="G88" s="8"/>
    </row>
    <row r="89" spans="1:7" s="5" customFormat="1" ht="12.75" customHeight="1">
      <c r="A89" s="63"/>
      <c r="B89" s="63"/>
      <c r="C89" s="63"/>
      <c r="D89" s="63"/>
      <c r="E89" s="63"/>
      <c r="F89" s="63"/>
      <c r="G89" s="8"/>
    </row>
    <row r="90" spans="1:7" s="5" customFormat="1" ht="12.75" customHeight="1">
      <c r="A90" s="63"/>
      <c r="B90" s="63"/>
      <c r="C90" s="63"/>
      <c r="D90" s="63"/>
      <c r="E90" s="63"/>
      <c r="F90" s="63"/>
      <c r="G90" s="8"/>
    </row>
    <row r="91" spans="1:7" s="5" customFormat="1" ht="12.75" customHeight="1">
      <c r="A91" s="63"/>
      <c r="B91" s="63"/>
      <c r="C91" s="63"/>
      <c r="D91" s="63"/>
      <c r="E91" s="63"/>
      <c r="F91" s="63"/>
      <c r="G91" s="8"/>
    </row>
    <row r="92" spans="1:7" s="5" customFormat="1" ht="12.75" customHeight="1">
      <c r="A92" s="63"/>
      <c r="B92" s="63"/>
      <c r="C92" s="63"/>
      <c r="D92" s="63"/>
      <c r="E92" s="63"/>
      <c r="F92" s="63"/>
      <c r="G92" s="8"/>
    </row>
  </sheetData>
  <sheetProtection password="C610" sheet="1" objects="1" scenarios="1"/>
  <hyperlinks>
    <hyperlink ref="A79" r:id="rId1" display="&quot;Value of Short Rotations for Alfalfa Productivity&quot;."/>
  </hyperlinks>
  <printOptions horizontalCentered="1"/>
  <pageMargins left="0.75" right="0.75" top="1" bottom="1" header="0.5" footer="0.5"/>
  <pageSetup orientation="portrait" scale="79" r:id="rId3"/>
  <rowBreaks count="1" manualBreakCount="1">
    <brk id="62" max="255" man="1"/>
  </rowBreaks>
  <colBreaks count="1" manualBreakCount="1">
    <brk id="10"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Barnett</dc:creator>
  <cp:keywords/>
  <dc:description/>
  <cp:lastModifiedBy>Ken Barnett</cp:lastModifiedBy>
  <cp:lastPrinted>2009-04-22T15:08:15Z</cp:lastPrinted>
  <dcterms:created xsi:type="dcterms:W3CDTF">2008-11-12T16:05:52Z</dcterms:created>
  <dcterms:modified xsi:type="dcterms:W3CDTF">2009-04-23T16:49:49Z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