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ina.engelhardt\Downloads\"/>
    </mc:Choice>
  </mc:AlternateContent>
  <bookViews>
    <workbookView xWindow="0" yWindow="0" windowWidth="19200" windowHeight="11595" tabRatio="856"/>
  </bookViews>
  <sheets>
    <sheet name="FIELD SELECTION" sheetId="7" r:id="rId1"/>
    <sheet name="HYPS - Corn" sheetId="1" r:id="rId2"/>
    <sheet name="HYPS - SB or SG" sheetId="8" r:id="rId3"/>
    <sheet name="MYPS - Corn" sheetId="9" r:id="rId4"/>
    <sheet name="MYPS - SB or SG" sheetId="10" r:id="rId5"/>
    <sheet name="Irrigated Sandy Soils" sheetId="11" r:id="rId6"/>
    <sheet name="Non-Irrigated Sandy Soils" sheetId="13" r:id="rId7"/>
    <sheet name="Add. Info." sheetId="12" r:id="rId8"/>
  </sheets>
  <definedNames>
    <definedName name="_xlnm.Print_Area" localSheetId="0">'FIELD SELECTION'!$B$2:$M$33</definedName>
    <definedName name="_xlnm.Print_Area" localSheetId="1">'HYPS - Corn'!$B$2:$M$35</definedName>
    <definedName name="_xlnm.Print_Area" localSheetId="2">'HYPS - SB or SG'!$B$2:$M$35</definedName>
    <definedName name="_xlnm.Print_Area" localSheetId="5">'Irrigated Sandy Soils'!$B$2:$M$35</definedName>
    <definedName name="_xlnm.Print_Area" localSheetId="3">'MYPS - Corn'!$B$2:$M$35</definedName>
    <definedName name="_xlnm.Print_Area" localSheetId="4">'MYPS - SB or SG'!$B$2:$M$35</definedName>
    <definedName name="_xlnm.Print_Area" localSheetId="6">'Non-Irrigated Sandy Soils'!$B$2:$M$35</definedName>
  </definedNames>
  <calcPr calcId="152511"/>
</workbook>
</file>

<file path=xl/calcChain.xml><?xml version="1.0" encoding="utf-8"?>
<calcChain xmlns="http://schemas.openxmlformats.org/spreadsheetml/2006/main">
  <c r="F26" i="11" l="1"/>
  <c r="F22" i="11"/>
  <c r="F22" i="10"/>
  <c r="F26" i="9"/>
  <c r="F22" i="9"/>
  <c r="F18" i="9"/>
  <c r="G18" i="9" s="1"/>
  <c r="F29" i="8"/>
  <c r="F25" i="8"/>
  <c r="G25" i="8" s="1"/>
  <c r="F22" i="8"/>
  <c r="F21" i="8"/>
  <c r="G21" i="8" s="1"/>
  <c r="F17" i="8"/>
  <c r="F22" i="1"/>
  <c r="F22" i="13"/>
  <c r="J22" i="13" s="1"/>
  <c r="E29" i="13"/>
  <c r="F29" i="13" s="1"/>
  <c r="E28" i="13"/>
  <c r="F28" i="13"/>
  <c r="E27" i="13"/>
  <c r="F27" i="13" s="1"/>
  <c r="E26" i="13"/>
  <c r="F26" i="13"/>
  <c r="E25" i="13"/>
  <c r="F25" i="13" s="1"/>
  <c r="E24" i="13"/>
  <c r="F24" i="13"/>
  <c r="E23" i="13"/>
  <c r="F23" i="13" s="1"/>
  <c r="E21" i="13"/>
  <c r="F21" i="13"/>
  <c r="M21" i="13" s="1"/>
  <c r="E20" i="13"/>
  <c r="F20" i="13" s="1"/>
  <c r="E19" i="13"/>
  <c r="F19" i="13"/>
  <c r="E18" i="13"/>
  <c r="F18" i="13" s="1"/>
  <c r="E17" i="13"/>
  <c r="F17" i="13"/>
  <c r="E16" i="13"/>
  <c r="F16" i="13" s="1"/>
  <c r="K16" i="13" s="1"/>
  <c r="E15" i="13"/>
  <c r="F15" i="13"/>
  <c r="C11" i="13"/>
  <c r="M10" i="13"/>
  <c r="L10" i="13"/>
  <c r="L17" i="13" s="1"/>
  <c r="K10" i="13"/>
  <c r="I10" i="13"/>
  <c r="H10" i="13"/>
  <c r="G10" i="13"/>
  <c r="E29" i="9"/>
  <c r="F29" i="9" s="1"/>
  <c r="K29" i="9" s="1"/>
  <c r="E28" i="9"/>
  <c r="F28" i="9" s="1"/>
  <c r="E27" i="9"/>
  <c r="F27" i="9" s="1"/>
  <c r="E26" i="9"/>
  <c r="E25" i="9"/>
  <c r="F25" i="9" s="1"/>
  <c r="G25" i="9" s="1"/>
  <c r="E24" i="9"/>
  <c r="F24" i="9" s="1"/>
  <c r="E23" i="9"/>
  <c r="F23" i="9" s="1"/>
  <c r="E21" i="9"/>
  <c r="F21" i="9" s="1"/>
  <c r="E20" i="9"/>
  <c r="F20" i="9" s="1"/>
  <c r="L20" i="9" s="1"/>
  <c r="E19" i="9"/>
  <c r="F19" i="9" s="1"/>
  <c r="E18" i="9"/>
  <c r="E17" i="9"/>
  <c r="F17" i="9" s="1"/>
  <c r="E16" i="9"/>
  <c r="F16" i="9" s="1"/>
  <c r="G16" i="9" s="1"/>
  <c r="E15" i="9"/>
  <c r="F15" i="9" s="1"/>
  <c r="E29" i="11"/>
  <c r="F29" i="11" s="1"/>
  <c r="E28" i="11"/>
  <c r="F28" i="11" s="1"/>
  <c r="E27" i="11"/>
  <c r="F27" i="11" s="1"/>
  <c r="E26" i="11"/>
  <c r="E25" i="11"/>
  <c r="F25" i="11" s="1"/>
  <c r="E24" i="11"/>
  <c r="F24" i="11" s="1"/>
  <c r="E23" i="11"/>
  <c r="F23" i="11" s="1"/>
  <c r="E21" i="11"/>
  <c r="F21" i="11" s="1"/>
  <c r="E20" i="11"/>
  <c r="F20" i="11" s="1"/>
  <c r="H20" i="11" s="1"/>
  <c r="E19" i="11"/>
  <c r="F19" i="11" s="1"/>
  <c r="K19" i="11" s="1"/>
  <c r="E18" i="11"/>
  <c r="F18" i="11" s="1"/>
  <c r="E17" i="11"/>
  <c r="F17" i="11" s="1"/>
  <c r="E16" i="11"/>
  <c r="F16" i="11" s="1"/>
  <c r="E15" i="11"/>
  <c r="F15" i="11" s="1"/>
  <c r="G10" i="11"/>
  <c r="H10" i="11"/>
  <c r="I10" i="11"/>
  <c r="I17" i="11" s="1"/>
  <c r="K10" i="11"/>
  <c r="L10" i="11"/>
  <c r="M10" i="11"/>
  <c r="C11" i="11"/>
  <c r="I14" i="11" s="1"/>
  <c r="H14" i="11"/>
  <c r="M14" i="11"/>
  <c r="E29" i="10"/>
  <c r="F29" i="10" s="1"/>
  <c r="E28" i="10"/>
  <c r="F28" i="10" s="1"/>
  <c r="G28" i="10" s="1"/>
  <c r="E27" i="10"/>
  <c r="F27" i="10" s="1"/>
  <c r="E26" i="10"/>
  <c r="F26" i="10" s="1"/>
  <c r="E25" i="10"/>
  <c r="F25" i="10" s="1"/>
  <c r="E24" i="10"/>
  <c r="F24" i="10" s="1"/>
  <c r="H24" i="10" s="1"/>
  <c r="E23" i="10"/>
  <c r="F23" i="10" s="1"/>
  <c r="E21" i="10"/>
  <c r="F21" i="10" s="1"/>
  <c r="E20" i="10"/>
  <c r="F20" i="10" s="1"/>
  <c r="E19" i="10"/>
  <c r="F19" i="10" s="1"/>
  <c r="M19" i="10" s="1"/>
  <c r="E18" i="10"/>
  <c r="F18" i="10" s="1"/>
  <c r="E17" i="10"/>
  <c r="F17" i="10" s="1"/>
  <c r="E16" i="10"/>
  <c r="F16" i="10" s="1"/>
  <c r="E15" i="10"/>
  <c r="F15" i="10" s="1"/>
  <c r="I15" i="10" s="1"/>
  <c r="G10" i="10"/>
  <c r="H10" i="10"/>
  <c r="I10" i="10"/>
  <c r="K10" i="10"/>
  <c r="L10" i="10"/>
  <c r="M10" i="10"/>
  <c r="C11" i="10"/>
  <c r="I14" i="10" s="1"/>
  <c r="G22" i="10"/>
  <c r="G10" i="9"/>
  <c r="H10" i="9"/>
  <c r="H16" i="9" s="1"/>
  <c r="I10" i="9"/>
  <c r="K10" i="9"/>
  <c r="L10" i="9"/>
  <c r="M10" i="9"/>
  <c r="M27" i="9" s="1"/>
  <c r="C11" i="9"/>
  <c r="K14" i="9" s="1"/>
  <c r="H22" i="9"/>
  <c r="E29" i="8"/>
  <c r="E28" i="8"/>
  <c r="F28" i="8" s="1"/>
  <c r="I28" i="8" s="1"/>
  <c r="E27" i="8"/>
  <c r="F27" i="8" s="1"/>
  <c r="E26" i="8"/>
  <c r="F26" i="8" s="1"/>
  <c r="E25" i="8"/>
  <c r="E24" i="8"/>
  <c r="F24" i="8" s="1"/>
  <c r="L24" i="8" s="1"/>
  <c r="E23" i="8"/>
  <c r="F23" i="8" s="1"/>
  <c r="E21" i="8"/>
  <c r="E20" i="8"/>
  <c r="F20" i="8" s="1"/>
  <c r="E19" i="8"/>
  <c r="F19" i="8" s="1"/>
  <c r="G19" i="8" s="1"/>
  <c r="E18" i="8"/>
  <c r="F18" i="8" s="1"/>
  <c r="E17" i="8"/>
  <c r="E16" i="8"/>
  <c r="F16" i="8" s="1"/>
  <c r="E15" i="8"/>
  <c r="F15" i="8" s="1"/>
  <c r="M15" i="8" s="1"/>
  <c r="G10" i="8"/>
  <c r="H10" i="8"/>
  <c r="I10" i="8"/>
  <c r="K10" i="8"/>
  <c r="K29" i="8" s="1"/>
  <c r="L10" i="8"/>
  <c r="M10" i="8"/>
  <c r="C11" i="8"/>
  <c r="G14" i="8"/>
  <c r="M10" i="1"/>
  <c r="E29" i="1"/>
  <c r="F29" i="1" s="1"/>
  <c r="K29" i="1" s="1"/>
  <c r="C11" i="1"/>
  <c r="L10" i="1"/>
  <c r="K10" i="1"/>
  <c r="I10" i="1"/>
  <c r="H10" i="1"/>
  <c r="E28" i="1"/>
  <c r="F28" i="1"/>
  <c r="E27" i="1"/>
  <c r="F27" i="1" s="1"/>
  <c r="K27" i="1" s="1"/>
  <c r="E26" i="1"/>
  <c r="F26" i="1" s="1"/>
  <c r="E25" i="1"/>
  <c r="F25" i="1" s="1"/>
  <c r="E24" i="1"/>
  <c r="F24" i="1" s="1"/>
  <c r="E23" i="1"/>
  <c r="F23" i="1" s="1"/>
  <c r="H23" i="1" s="1"/>
  <c r="E21" i="1"/>
  <c r="F21" i="1"/>
  <c r="E20" i="1"/>
  <c r="F20" i="1"/>
  <c r="E19" i="1"/>
  <c r="F19" i="1"/>
  <c r="E18" i="1"/>
  <c r="F18" i="1"/>
  <c r="E17" i="1"/>
  <c r="F17" i="1"/>
  <c r="E16" i="1"/>
  <c r="F16" i="1"/>
  <c r="G10" i="1"/>
  <c r="E15" i="1"/>
  <c r="F15" i="1" s="1"/>
  <c r="K28" i="13"/>
  <c r="K14" i="13"/>
  <c r="M14" i="13"/>
  <c r="G18" i="13"/>
  <c r="G20" i="13"/>
  <c r="H22" i="13"/>
  <c r="H24" i="13"/>
  <c r="H26" i="13"/>
  <c r="H28" i="13"/>
  <c r="H14" i="13"/>
  <c r="J14" i="13"/>
  <c r="M15" i="13"/>
  <c r="M19" i="13"/>
  <c r="H23" i="13"/>
  <c r="H25" i="13"/>
  <c r="H27" i="13"/>
  <c r="L23" i="11"/>
  <c r="M25" i="11"/>
  <c r="I29" i="11"/>
  <c r="J29" i="11"/>
  <c r="M24" i="11"/>
  <c r="G26" i="11"/>
  <c r="H28" i="11"/>
  <c r="I28" i="11"/>
  <c r="L15" i="11"/>
  <c r="M22" i="8"/>
  <c r="I22" i="8"/>
  <c r="L14" i="8"/>
  <c r="H14" i="8"/>
  <c r="J22" i="8"/>
  <c r="M14" i="8"/>
  <c r="I14" i="8"/>
  <c r="G20" i="8"/>
  <c r="J25" i="8"/>
  <c r="M16" i="8"/>
  <c r="I23" i="8"/>
  <c r="K27" i="8"/>
  <c r="H19" i="8"/>
  <c r="J21" i="8"/>
  <c r="K24" i="8"/>
  <c r="M26" i="8"/>
  <c r="H28" i="8"/>
  <c r="M15" i="11"/>
  <c r="I15" i="11"/>
  <c r="I14" i="13"/>
  <c r="L15" i="13"/>
  <c r="J25" i="13"/>
  <c r="G14" i="13"/>
  <c r="J20" i="13"/>
  <c r="K17" i="11"/>
  <c r="I16" i="11"/>
  <c r="K21" i="11"/>
  <c r="G21" i="11"/>
  <c r="J20" i="11"/>
  <c r="M19" i="11"/>
  <c r="I19" i="11"/>
  <c r="J15" i="11"/>
  <c r="J14" i="11"/>
  <c r="M17" i="11"/>
  <c r="K14" i="10"/>
  <c r="G14" i="10"/>
  <c r="L15" i="9"/>
  <c r="G15" i="9"/>
  <c r="L14" i="9"/>
  <c r="J14" i="9"/>
  <c r="G14" i="9"/>
  <c r="M15" i="9"/>
  <c r="H14" i="9"/>
  <c r="J28" i="8"/>
  <c r="L26" i="8"/>
  <c r="M24" i="8"/>
  <c r="I24" i="8"/>
  <c r="M21" i="8"/>
  <c r="I21" i="8"/>
  <c r="L21" i="8"/>
  <c r="H21" i="8"/>
  <c r="K19" i="8"/>
  <c r="J19" i="8"/>
  <c r="H17" i="8"/>
  <c r="G15" i="8"/>
  <c r="M27" i="8"/>
  <c r="I27" i="8"/>
  <c r="L27" i="8"/>
  <c r="H27" i="8"/>
  <c r="K23" i="8"/>
  <c r="G23" i="8"/>
  <c r="J23" i="8"/>
  <c r="L16" i="8"/>
  <c r="H16" i="8"/>
  <c r="K16" i="8"/>
  <c r="G16" i="8"/>
  <c r="G29" i="8"/>
  <c r="M25" i="8"/>
  <c r="I25" i="8"/>
  <c r="L25" i="8"/>
  <c r="H25" i="8"/>
  <c r="J20" i="8"/>
  <c r="M20" i="8"/>
  <c r="I20" i="8"/>
  <c r="L18" i="8"/>
  <c r="H18" i="8"/>
  <c r="G18" i="8"/>
  <c r="K14" i="8"/>
  <c r="H22" i="8"/>
  <c r="L22" i="8"/>
  <c r="J14" i="8"/>
  <c r="G22" i="8"/>
  <c r="K22" i="8"/>
  <c r="J14" i="1"/>
  <c r="G22" i="1"/>
  <c r="I20" i="11"/>
  <c r="M20" i="11"/>
  <c r="K20" i="11"/>
  <c r="K16" i="9"/>
  <c r="H18" i="9"/>
  <c r="J18" i="9"/>
  <c r="L18" i="9"/>
  <c r="K18" i="9"/>
  <c r="M18" i="9"/>
  <c r="J20" i="9"/>
  <c r="K20" i="9"/>
  <c r="G23" i="9"/>
  <c r="I23" i="9"/>
  <c r="K23" i="9"/>
  <c r="M23" i="9"/>
  <c r="H23" i="9"/>
  <c r="J23" i="9"/>
  <c r="L23" i="9"/>
  <c r="M25" i="9"/>
  <c r="G27" i="9"/>
  <c r="I27" i="9"/>
  <c r="K27" i="9"/>
  <c r="H27" i="9"/>
  <c r="J27" i="9"/>
  <c r="L27" i="9"/>
  <c r="I29" i="9"/>
  <c r="J29" i="9"/>
  <c r="L29" i="13"/>
  <c r="H29" i="13"/>
  <c r="H19" i="11"/>
  <c r="J19" i="11"/>
  <c r="J21" i="11"/>
  <c r="H21" i="11"/>
  <c r="H15" i="9"/>
  <c r="J15" i="9"/>
  <c r="G17" i="9"/>
  <c r="I17" i="9"/>
  <c r="K17" i="9"/>
  <c r="H17" i="9"/>
  <c r="J17" i="9"/>
  <c r="G19" i="9"/>
  <c r="I19" i="9"/>
  <c r="K19" i="9"/>
  <c r="M19" i="9"/>
  <c r="H19" i="9"/>
  <c r="J19" i="9"/>
  <c r="L19" i="9"/>
  <c r="G21" i="9"/>
  <c r="I21" i="9"/>
  <c r="K21" i="9"/>
  <c r="M21" i="9"/>
  <c r="H21" i="9"/>
  <c r="J21" i="9"/>
  <c r="L21" i="9"/>
  <c r="H24" i="9"/>
  <c r="J24" i="9"/>
  <c r="L24" i="9"/>
  <c r="G24" i="9"/>
  <c r="I24" i="9"/>
  <c r="K24" i="9"/>
  <c r="M24" i="9"/>
  <c r="H26" i="9"/>
  <c r="J26" i="9"/>
  <c r="L26" i="9"/>
  <c r="G26" i="9"/>
  <c r="I26" i="9"/>
  <c r="K26" i="9"/>
  <c r="M26" i="9"/>
  <c r="H28" i="9"/>
  <c r="J28" i="9"/>
  <c r="L28" i="9"/>
  <c r="G28" i="9"/>
  <c r="I28" i="9"/>
  <c r="K28" i="9"/>
  <c r="M28" i="9"/>
  <c r="I18" i="9"/>
  <c r="M14" i="9"/>
  <c r="K14" i="11"/>
  <c r="I26" i="13"/>
  <c r="L25" i="13"/>
  <c r="I24" i="13"/>
  <c r="I22" i="13"/>
  <c r="I21" i="13"/>
  <c r="L20" i="13"/>
  <c r="I19" i="13"/>
  <c r="L18" i="13"/>
  <c r="L16" i="13"/>
  <c r="I15" i="13"/>
  <c r="I29" i="13"/>
  <c r="L28" i="13"/>
  <c r="I27" i="13"/>
  <c r="I25" i="13"/>
  <c r="L24" i="13"/>
  <c r="L22" i="13"/>
  <c r="L21" i="13"/>
  <c r="I20" i="13"/>
  <c r="G16" i="13"/>
  <c r="J14" i="10"/>
  <c r="M14" i="10"/>
  <c r="H14" i="10"/>
  <c r="M15" i="10"/>
  <c r="K15" i="10"/>
  <c r="K17" i="10"/>
  <c r="H17" i="10"/>
  <c r="L17" i="10"/>
  <c r="I17" i="10"/>
  <c r="M17" i="10"/>
  <c r="J17" i="10"/>
  <c r="G17" i="10"/>
  <c r="I19" i="10"/>
  <c r="K19" i="10"/>
  <c r="G21" i="10"/>
  <c r="K21" i="10"/>
  <c r="H21" i="10"/>
  <c r="L21" i="10"/>
  <c r="I21" i="10"/>
  <c r="M21" i="10"/>
  <c r="J21" i="10"/>
  <c r="K24" i="10"/>
  <c r="M24" i="10"/>
  <c r="H26" i="10"/>
  <c r="L26" i="10"/>
  <c r="I26" i="10"/>
  <c r="M26" i="10"/>
  <c r="J26" i="10"/>
  <c r="G26" i="10"/>
  <c r="K26" i="10"/>
  <c r="J28" i="10"/>
  <c r="L28" i="10"/>
  <c r="M16" i="10"/>
  <c r="G16" i="10"/>
  <c r="H16" i="10"/>
  <c r="L16" i="10"/>
  <c r="I16" i="10"/>
  <c r="K16" i="10"/>
  <c r="J16" i="10"/>
  <c r="J18" i="10"/>
  <c r="G18" i="10"/>
  <c r="K18" i="10"/>
  <c r="H18" i="10"/>
  <c r="L18" i="10"/>
  <c r="I18" i="10"/>
  <c r="M18" i="10"/>
  <c r="H20" i="10"/>
  <c r="L20" i="10"/>
  <c r="I20" i="10"/>
  <c r="M20" i="10"/>
  <c r="J20" i="10"/>
  <c r="G20" i="10"/>
  <c r="K20" i="10"/>
  <c r="I23" i="10"/>
  <c r="M23" i="10"/>
  <c r="J23" i="10"/>
  <c r="G23" i="10"/>
  <c r="K23" i="10"/>
  <c r="H23" i="10"/>
  <c r="L23" i="10"/>
  <c r="G25" i="10"/>
  <c r="K25" i="10"/>
  <c r="H25" i="10"/>
  <c r="L25" i="10"/>
  <c r="I25" i="10"/>
  <c r="M25" i="10"/>
  <c r="J25" i="10"/>
  <c r="I27" i="10"/>
  <c r="M27" i="10"/>
  <c r="J27" i="10"/>
  <c r="G27" i="10"/>
  <c r="K27" i="10"/>
  <c r="H27" i="10"/>
  <c r="L27" i="10"/>
  <c r="G29" i="10"/>
  <c r="K29" i="10"/>
  <c r="H29" i="10"/>
  <c r="L29" i="10"/>
  <c r="I29" i="10"/>
  <c r="M29" i="10"/>
  <c r="J29" i="10"/>
  <c r="J22" i="10"/>
  <c r="L14" i="10"/>
  <c r="M22" i="9"/>
  <c r="K22" i="9"/>
  <c r="I22" i="9"/>
  <c r="G22" i="9"/>
  <c r="I14" i="9"/>
  <c r="I16" i="9"/>
  <c r="L17" i="9"/>
  <c r="L22" i="1"/>
  <c r="K15" i="1"/>
  <c r="M15" i="1"/>
  <c r="J15" i="1"/>
  <c r="G15" i="1"/>
  <c r="H16" i="1"/>
  <c r="J16" i="1"/>
  <c r="J18" i="1"/>
  <c r="G18" i="1"/>
  <c r="H18" i="1"/>
  <c r="J20" i="1"/>
  <c r="H20" i="1"/>
  <c r="K24" i="1"/>
  <c r="G24" i="1"/>
  <c r="H24" i="1"/>
  <c r="I26" i="1"/>
  <c r="G26" i="1"/>
  <c r="I29" i="1"/>
  <c r="J17" i="1"/>
  <c r="H17" i="1"/>
  <c r="K17" i="1"/>
  <c r="H19" i="1"/>
  <c r="G19" i="1"/>
  <c r="K19" i="1"/>
  <c r="J19" i="1"/>
  <c r="M21" i="1"/>
  <c r="L21" i="1"/>
  <c r="K21" i="1"/>
  <c r="J23" i="1"/>
  <c r="M25" i="1"/>
  <c r="H25" i="1"/>
  <c r="G25" i="1"/>
  <c r="L27" i="1"/>
  <c r="M28" i="1"/>
  <c r="L26" i="1"/>
  <c r="I24" i="1"/>
  <c r="K20" i="1"/>
  <c r="K18" i="1"/>
  <c r="K16" i="1"/>
  <c r="L16" i="1"/>
  <c r="H28" i="1"/>
  <c r="M22" i="1"/>
  <c r="H26" i="1"/>
  <c r="K26" i="1"/>
  <c r="J26" i="1"/>
  <c r="M26" i="1"/>
  <c r="J24" i="1"/>
  <c r="M24" i="1"/>
  <c r="L24" i="1"/>
  <c r="K25" i="1"/>
  <c r="L25" i="1"/>
  <c r="I25" i="1"/>
  <c r="J25" i="1"/>
  <c r="L23" i="1"/>
  <c r="I14" i="1"/>
  <c r="H22" i="1"/>
  <c r="L14" i="1"/>
  <c r="G14" i="1"/>
  <c r="I21" i="1"/>
  <c r="I20" i="1"/>
  <c r="I19" i="1"/>
  <c r="I18" i="1"/>
  <c r="I17" i="1"/>
  <c r="I16" i="1"/>
  <c r="G16" i="1"/>
  <c r="L28" i="1"/>
  <c r="G21" i="1"/>
  <c r="G29" i="1"/>
  <c r="G20" i="1"/>
  <c r="M20" i="1"/>
  <c r="L20" i="1"/>
  <c r="M18" i="1"/>
  <c r="L18" i="1"/>
  <c r="M16" i="1"/>
  <c r="G28" i="1"/>
  <c r="J28" i="1"/>
  <c r="I28" i="1"/>
  <c r="H21" i="1"/>
  <c r="J21" i="1"/>
  <c r="G17" i="1"/>
  <c r="L17" i="1"/>
  <c r="M17" i="1"/>
  <c r="I15" i="1"/>
  <c r="H15" i="1"/>
  <c r="L15" i="1"/>
  <c r="J29" i="1"/>
  <c r="L19" i="1"/>
  <c r="M19" i="1"/>
  <c r="K22" i="1"/>
  <c r="K14" i="1"/>
  <c r="H18" i="11" l="1"/>
  <c r="M18" i="11"/>
  <c r="K18" i="11"/>
  <c r="J18" i="11"/>
  <c r="I18" i="11"/>
  <c r="J26" i="8"/>
  <c r="I26" i="8"/>
  <c r="L29" i="11"/>
  <c r="L27" i="11"/>
  <c r="L28" i="11"/>
  <c r="L25" i="11"/>
  <c r="L26" i="11"/>
  <c r="L18" i="11"/>
  <c r="L20" i="11"/>
  <c r="L17" i="11"/>
  <c r="L14" i="11"/>
  <c r="G25" i="11"/>
  <c r="G24" i="11"/>
  <c r="G19" i="11"/>
  <c r="G14" i="11"/>
  <c r="G23" i="11"/>
  <c r="G22" i="11"/>
  <c r="G29" i="11"/>
  <c r="G28" i="11"/>
  <c r="G15" i="11"/>
  <c r="M23" i="11"/>
  <c r="H23" i="11"/>
  <c r="I23" i="11"/>
  <c r="J23" i="11"/>
  <c r="I27" i="11"/>
  <c r="J27" i="11"/>
  <c r="K27" i="11"/>
  <c r="M27" i="11"/>
  <c r="H17" i="13"/>
  <c r="G17" i="13"/>
  <c r="J17" i="13"/>
  <c r="K17" i="13"/>
  <c r="G23" i="13"/>
  <c r="K23" i="13"/>
  <c r="M23" i="13"/>
  <c r="G26" i="13"/>
  <c r="J26" i="13"/>
  <c r="K26" i="13"/>
  <c r="M26" i="13"/>
  <c r="J17" i="8"/>
  <c r="G17" i="8"/>
  <c r="I29" i="8"/>
  <c r="M29" i="8"/>
  <c r="H29" i="8"/>
  <c r="K22" i="10"/>
  <c r="L22" i="10"/>
  <c r="J27" i="1"/>
  <c r="M29" i="1"/>
  <c r="K23" i="1"/>
  <c r="H27" i="1"/>
  <c r="G23" i="1"/>
  <c r="L29" i="1"/>
  <c r="H28" i="10"/>
  <c r="I24" i="10"/>
  <c r="G24" i="10"/>
  <c r="G19" i="10"/>
  <c r="G15" i="10"/>
  <c r="L15" i="10"/>
  <c r="L26" i="13"/>
  <c r="L23" i="13"/>
  <c r="M17" i="9"/>
  <c r="H29" i="9"/>
  <c r="G29" i="9"/>
  <c r="L25" i="9"/>
  <c r="K25" i="9"/>
  <c r="I20" i="9"/>
  <c r="H20" i="9"/>
  <c r="L16" i="9"/>
  <c r="G20" i="11"/>
  <c r="K18" i="8"/>
  <c r="J15" i="8"/>
  <c r="L17" i="8"/>
  <c r="J24" i="8"/>
  <c r="J23" i="13"/>
  <c r="L29" i="8"/>
  <c r="H27" i="11"/>
  <c r="K23" i="11"/>
  <c r="K28" i="1"/>
  <c r="I18" i="8"/>
  <c r="M18" i="8"/>
  <c r="J18" i="8"/>
  <c r="M23" i="8"/>
  <c r="H23" i="8"/>
  <c r="L23" i="8"/>
  <c r="J27" i="8"/>
  <c r="G27" i="8"/>
  <c r="I22" i="10"/>
  <c r="H15" i="11"/>
  <c r="K15" i="11"/>
  <c r="H24" i="11"/>
  <c r="I24" i="11"/>
  <c r="J24" i="11"/>
  <c r="K24" i="11"/>
  <c r="J28" i="11"/>
  <c r="K28" i="11"/>
  <c r="M28" i="11"/>
  <c r="G28" i="13"/>
  <c r="H15" i="13"/>
  <c r="G15" i="13"/>
  <c r="J15" i="13"/>
  <c r="K15" i="13"/>
  <c r="K20" i="13"/>
  <c r="H20" i="13"/>
  <c r="M20" i="13"/>
  <c r="G24" i="13"/>
  <c r="J24" i="13"/>
  <c r="K24" i="13"/>
  <c r="M24" i="13"/>
  <c r="G29" i="13"/>
  <c r="J29" i="13"/>
  <c r="K29" i="13"/>
  <c r="M29" i="13"/>
  <c r="M27" i="1"/>
  <c r="M28" i="10"/>
  <c r="K28" i="10"/>
  <c r="L24" i="10"/>
  <c r="J24" i="10"/>
  <c r="L19" i="10"/>
  <c r="J19" i="10"/>
  <c r="H15" i="10"/>
  <c r="J15" i="10"/>
  <c r="I23" i="13"/>
  <c r="M29" i="9"/>
  <c r="J25" i="9"/>
  <c r="I25" i="9"/>
  <c r="G20" i="9"/>
  <c r="J16" i="9"/>
  <c r="G16" i="11"/>
  <c r="I17" i="8"/>
  <c r="G26" i="8"/>
  <c r="G18" i="11"/>
  <c r="L24" i="11"/>
  <c r="G27" i="11"/>
  <c r="K20" i="8"/>
  <c r="K25" i="8"/>
  <c r="K21" i="8"/>
  <c r="K17" i="8"/>
  <c r="K28" i="8"/>
  <c r="K26" i="8"/>
  <c r="H15" i="8"/>
  <c r="L15" i="8"/>
  <c r="I15" i="8"/>
  <c r="L19" i="8"/>
  <c r="I19" i="8"/>
  <c r="M19" i="8"/>
  <c r="H24" i="8"/>
  <c r="G24" i="8"/>
  <c r="L28" i="8"/>
  <c r="M28" i="8"/>
  <c r="M22" i="10"/>
  <c r="L22" i="11"/>
  <c r="J16" i="11"/>
  <c r="M16" i="11"/>
  <c r="H16" i="11"/>
  <c r="K16" i="11"/>
  <c r="H25" i="11"/>
  <c r="I25" i="11"/>
  <c r="J25" i="11"/>
  <c r="K25" i="11"/>
  <c r="K29" i="11"/>
  <c r="M29" i="11"/>
  <c r="H29" i="11"/>
  <c r="L19" i="13"/>
  <c r="L27" i="13"/>
  <c r="L14" i="13"/>
  <c r="K18" i="13"/>
  <c r="H18" i="13"/>
  <c r="J18" i="13"/>
  <c r="M18" i="13"/>
  <c r="G21" i="13"/>
  <c r="H21" i="13"/>
  <c r="K21" i="13"/>
  <c r="J21" i="13"/>
  <c r="J27" i="13"/>
  <c r="G27" i="13"/>
  <c r="K27" i="13"/>
  <c r="M27" i="13"/>
  <c r="G22" i="13"/>
  <c r="K22" i="13"/>
  <c r="M22" i="13"/>
  <c r="J22" i="9"/>
  <c r="L22" i="9"/>
  <c r="I22" i="11"/>
  <c r="M22" i="11"/>
  <c r="J22" i="11"/>
  <c r="K22" i="11"/>
  <c r="G27" i="1"/>
  <c r="I23" i="1"/>
  <c r="H29" i="1"/>
  <c r="I27" i="1"/>
  <c r="M23" i="1"/>
  <c r="H22" i="10"/>
  <c r="I28" i="10"/>
  <c r="H19" i="10"/>
  <c r="I17" i="13"/>
  <c r="L21" i="11"/>
  <c r="L19" i="11"/>
  <c r="L29" i="9"/>
  <c r="H25" i="9"/>
  <c r="M20" i="9"/>
  <c r="M16" i="9"/>
  <c r="L16" i="11"/>
  <c r="J29" i="8"/>
  <c r="K15" i="8"/>
  <c r="M17" i="8"/>
  <c r="H26" i="8"/>
  <c r="G17" i="11"/>
  <c r="G28" i="8"/>
  <c r="M17" i="13"/>
  <c r="J22" i="1"/>
  <c r="M14" i="1"/>
  <c r="I22" i="1"/>
  <c r="H14" i="1"/>
  <c r="J16" i="8"/>
  <c r="I16" i="8"/>
  <c r="H20" i="8"/>
  <c r="L20" i="8"/>
  <c r="H22" i="11"/>
  <c r="J17" i="11"/>
  <c r="H17" i="11"/>
  <c r="I21" i="11"/>
  <c r="M21" i="11"/>
  <c r="K15" i="9"/>
  <c r="I15" i="9"/>
  <c r="I18" i="13"/>
  <c r="M16" i="13"/>
  <c r="H16" i="13"/>
  <c r="J16" i="13"/>
  <c r="I16" i="13"/>
  <c r="G19" i="13"/>
  <c r="H19" i="13"/>
  <c r="K19" i="13"/>
  <c r="J19" i="13"/>
  <c r="G25" i="13"/>
  <c r="K25" i="13"/>
  <c r="M25" i="13"/>
  <c r="M28" i="13"/>
  <c r="J28" i="13"/>
  <c r="I28" i="13"/>
  <c r="H26" i="11"/>
  <c r="I26" i="11"/>
  <c r="J26" i="11"/>
  <c r="K26" i="11"/>
  <c r="M26" i="11"/>
</calcChain>
</file>

<file path=xl/sharedStrings.xml><?xml version="1.0" encoding="utf-8"?>
<sst xmlns="http://schemas.openxmlformats.org/spreadsheetml/2006/main" count="175" uniqueCount="58">
  <si>
    <t>Cost/ton</t>
  </si>
  <si>
    <t>Cost/Unit of N</t>
  </si>
  <si>
    <t>%N</t>
  </si>
  <si>
    <t>N Rate</t>
  </si>
  <si>
    <t xml:space="preserve">Yield </t>
  </si>
  <si>
    <t>Increase</t>
  </si>
  <si>
    <t>Yellow Cells Can be Modified</t>
  </si>
  <si>
    <t>Fertilizer Type</t>
  </si>
  <si>
    <r>
      <t>from 0 lb. N</t>
    </r>
    <r>
      <rPr>
        <b/>
        <sz val="11"/>
        <color indexed="10"/>
        <rFont val="Arial"/>
        <family val="2"/>
      </rPr>
      <t>*</t>
    </r>
  </si>
  <si>
    <t>(lb./acre)</t>
  </si>
  <si>
    <t>(bu./ac.)</t>
  </si>
  <si>
    <r>
      <t>Net Return ($/ac.)</t>
    </r>
    <r>
      <rPr>
        <b/>
        <sz val="11"/>
        <color indexed="10"/>
        <rFont val="Arial"/>
        <family val="2"/>
      </rPr>
      <t>**</t>
    </r>
  </si>
  <si>
    <t>**Net Return = (corn price x yield increase) - (N price x N rate)</t>
  </si>
  <si>
    <t>UREA</t>
  </si>
  <si>
    <t>Corn</t>
  </si>
  <si>
    <t>Price</t>
  </si>
  <si>
    <t>Expected</t>
  </si>
  <si>
    <t>Developed by Mike Rankin, Crops and Soils Agent, UW Extension-Fond du Lac County</t>
  </si>
  <si>
    <t>*Yield responses are averages from UW N-rate studies for high yield, medium and fine textured soils</t>
  </si>
  <si>
    <t>N Price:Corn Price Ratio</t>
  </si>
  <si>
    <t>N rate includes starter N applied</t>
  </si>
  <si>
    <t>Nitrogen $ Rate of Return Calculator</t>
  </si>
  <si>
    <t>N Source</t>
  </si>
  <si>
    <t>IRRIGATED SANDY SOILS</t>
  </si>
  <si>
    <t>SELECT FIELD TYPE / PREVIOUS CROP</t>
  </si>
  <si>
    <t>HIGH YIELD POTENTIAL SOILS / CORN</t>
  </si>
  <si>
    <t>MEDIUM YIELD POTENTIAL SOILS / CORN</t>
  </si>
  <si>
    <t>Program User Notes</t>
  </si>
  <si>
    <t>Rates include N applied in starter fertilizer.</t>
  </si>
  <si>
    <t>Yellow cells can be changed by the user.</t>
  </si>
  <si>
    <t>For situations where most or all N is supplied from organic sources such</t>
  </si>
  <si>
    <r>
      <t xml:space="preserve">This spreadsheet </t>
    </r>
    <r>
      <rPr>
        <sz val="10"/>
        <color indexed="10"/>
        <rFont val="Arial"/>
        <family val="2"/>
      </rPr>
      <t>approximates</t>
    </r>
    <r>
      <rPr>
        <sz val="10"/>
        <rFont val="Arial"/>
      </rPr>
      <t xml:space="preserve"> University of Wisconsin-Extension nitrogen</t>
    </r>
  </si>
  <si>
    <t>Maximum Return to Nitrogen (MRTN) is highlighted in blue cell for each corn price.</t>
  </si>
  <si>
    <t>Increase rates by ~20 lb N/a if there is over 50% residue cover at planting.</t>
  </si>
  <si>
    <t xml:space="preserve">as manure or alfalfa, increase rates by ~20 lb N/a. An additional 20 lb N/a  </t>
  </si>
  <si>
    <t>may be applied in starter fertilizer in this situation.</t>
  </si>
  <si>
    <t>Wisconsin Irrigated Sandy Soils - All Previous Crops</t>
  </si>
  <si>
    <t xml:space="preserve">If corn follows a forage legume, leguminous vegetable, or green manure, use the </t>
  </si>
  <si>
    <t>worksheet for corn as the previous crop and subtract the appropriate N credits.</t>
  </si>
  <si>
    <t>ADDITIONAL INFORMATION ON WI N RECS</t>
  </si>
  <si>
    <t>Additional References (must be connected to internet)</t>
  </si>
  <si>
    <t>situations where most or all N applied is purchased commercial fertilizer.</t>
  </si>
  <si>
    <t>This page provides the user with more detailed information about the UW nitrogen recommendations for corn.</t>
  </si>
  <si>
    <r>
      <t xml:space="preserve">Nitrogen $ Rate of Return Calculator </t>
    </r>
    <r>
      <rPr>
        <b/>
        <i/>
        <sz val="16"/>
        <color indexed="9"/>
        <rFont val="Arial"/>
        <family val="2"/>
      </rPr>
      <t>(version 5.0)</t>
    </r>
  </si>
  <si>
    <r>
      <t>recommendations for corn (December, 2012</t>
    </r>
    <r>
      <rPr>
        <sz val="10"/>
        <rFont val="Arial"/>
      </rPr>
      <t>).  Rates reflect</t>
    </r>
  </si>
  <si>
    <t>High Yield Potential Soils - CORN AFTER SOYBEANS or SMALL GRAINS</t>
  </si>
  <si>
    <t>Medium Yield Potential Soils - CORN AFTER SOYBEAN or SMALL GRAINS</t>
  </si>
  <si>
    <t>High Yield Potential Soils - CORN AFTER CORN</t>
  </si>
  <si>
    <t>Medium Yield Potential Soils - CORN AFTER CORN</t>
  </si>
  <si>
    <t>HIGH YIELD POTENTIAL SOILS / SB OR SG</t>
  </si>
  <si>
    <t>MEDIUM YIELD POTENTIAL SOILS / SB OR SG</t>
  </si>
  <si>
    <t>For loamy irrigated or drained soils, use rates for high yield potential soils.</t>
  </si>
  <si>
    <t>For maximum silage yield, use N rate for a 0.05 price ratio. To adjust rates for</t>
  </si>
  <si>
    <t>silage, use price ratio that reflects typical prices for N and grain.</t>
  </si>
  <si>
    <t xml:space="preserve">REFER TO ADDITIONAL INFORMATION PAGE FOR MORE DETAILED </t>
  </si>
  <si>
    <t>N APPLICATION RATE GUIDELINES.</t>
  </si>
  <si>
    <t>Nutrient Application Guidelines for Field, Vegetable, and Fruit Crops in Wisconsin (A2809)</t>
  </si>
  <si>
    <t>Nutrient Management Fast Facts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</si>
</sst>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0.0"/>
    <numFmt numFmtId="166" formatCode="&quot;$&quot;#,##0.000"/>
  </numFmts>
  <fonts count="24" x14ac:knownFonts="1">
    <font>
      <sz val="10"/>
      <name val="Arial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8"/>
      <name val="Arial"/>
    </font>
    <font>
      <sz val="8"/>
      <color indexed="18"/>
      <name val="Arial"/>
      <family val="2"/>
    </font>
    <font>
      <sz val="10"/>
      <color indexed="10"/>
      <name val="Arial"/>
      <family val="2"/>
    </font>
    <font>
      <b/>
      <i/>
      <sz val="16"/>
      <color indexed="9"/>
      <name val="Arial"/>
      <family val="2"/>
    </font>
    <font>
      <sz val="11"/>
      <name val="Times New Roman"/>
      <family val="1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2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12"/>
      </left>
      <right style="thick">
        <color indexed="12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Border="1"/>
    <xf numFmtId="0" fontId="0" fillId="0" borderId="0" xfId="0" applyAlignment="1"/>
    <xf numFmtId="0" fontId="3" fillId="2" borderId="4" xfId="0" applyFont="1" applyFill="1" applyBorder="1" applyAlignment="1">
      <alignment horizontal="right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4" borderId="2" xfId="0" applyNumberFormat="1" applyFont="1" applyFill="1" applyBorder="1" applyAlignment="1" applyProtection="1">
      <alignment horizontal="center"/>
    </xf>
    <xf numFmtId="164" fontId="8" fillId="5" borderId="0" xfId="0" applyNumberFormat="1" applyFont="1" applyFill="1" applyBorder="1" applyAlignment="1">
      <alignment horizontal="center"/>
    </xf>
    <xf numFmtId="164" fontId="8" fillId="5" borderId="0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0" borderId="9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164" fontId="8" fillId="5" borderId="3" xfId="0" applyNumberFormat="1" applyFont="1" applyFill="1" applyBorder="1" applyAlignment="1" applyProtection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2" xfId="0" applyBorder="1"/>
    <xf numFmtId="166" fontId="4" fillId="2" borderId="7" xfId="0" applyNumberFormat="1" applyFont="1" applyFill="1" applyBorder="1" applyAlignment="1">
      <alignment horizontal="center"/>
    </xf>
    <xf numFmtId="0" fontId="4" fillId="5" borderId="13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center"/>
      <protection locked="0"/>
    </xf>
    <xf numFmtId="49" fontId="4" fillId="3" borderId="6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2" fontId="4" fillId="6" borderId="2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1" fillId="0" borderId="0" xfId="1" applyAlignment="1" applyProtection="1">
      <alignment horizontal="center"/>
    </xf>
    <xf numFmtId="0" fontId="3" fillId="7" borderId="4" xfId="0" applyFont="1" applyFill="1" applyBorder="1"/>
    <xf numFmtId="0" fontId="0" fillId="7" borderId="0" xfId="0" applyFill="1"/>
    <xf numFmtId="0" fontId="0" fillId="8" borderId="16" xfId="0" applyFill="1" applyBorder="1"/>
    <xf numFmtId="0" fontId="0" fillId="8" borderId="17" xfId="0" applyFill="1" applyBorder="1"/>
    <xf numFmtId="0" fontId="0" fillId="0" borderId="0" xfId="0" applyAlignment="1">
      <alignment horizontal="center" wrapText="1"/>
    </xf>
    <xf numFmtId="0" fontId="0" fillId="0" borderId="3" xfId="0" applyBorder="1" applyAlignment="1"/>
    <xf numFmtId="0" fontId="0" fillId="0" borderId="0" xfId="0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9" fillId="9" borderId="4" xfId="0" applyFont="1" applyFill="1" applyBorder="1"/>
    <xf numFmtId="0" fontId="17" fillId="9" borderId="0" xfId="0" applyFont="1" applyFill="1" applyAlignment="1">
      <alignment horizontal="center"/>
    </xf>
    <xf numFmtId="0" fontId="20" fillId="9" borderId="0" xfId="0" applyFont="1" applyFill="1"/>
    <xf numFmtId="0" fontId="3" fillId="7" borderId="0" xfId="0" applyFont="1" applyFill="1" applyBorder="1"/>
    <xf numFmtId="0" fontId="21" fillId="0" borderId="0" xfId="1" applyFont="1" applyFill="1" applyAlignment="1" applyProtection="1">
      <alignment horizontal="center"/>
    </xf>
    <xf numFmtId="15" fontId="22" fillId="0" borderId="3" xfId="0" applyNumberFormat="1" applyFont="1" applyBorder="1" applyAlignment="1">
      <alignment horizontal="right"/>
    </xf>
    <xf numFmtId="0" fontId="10" fillId="0" borderId="18" xfId="0" applyFont="1" applyBorder="1"/>
    <xf numFmtId="0" fontId="10" fillId="0" borderId="1" xfId="0" applyFont="1" applyBorder="1"/>
    <xf numFmtId="0" fontId="0" fillId="0" borderId="0" xfId="0" applyAlignment="1"/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10" fillId="0" borderId="4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6" fillId="10" borderId="16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0" xfId="0" applyFill="1" applyBorder="1"/>
    <xf numFmtId="0" fontId="0" fillId="0" borderId="3" xfId="0" applyFill="1" applyBorder="1"/>
    <xf numFmtId="0" fontId="11" fillId="0" borderId="4" xfId="1" applyFill="1" applyBorder="1" applyAlignment="1" applyProtection="1"/>
    <xf numFmtId="0" fontId="11" fillId="0" borderId="0" xfId="1" applyFill="1" applyBorder="1" applyAlignment="1" applyProtection="1"/>
    <xf numFmtId="0" fontId="11" fillId="0" borderId="3" xfId="1" applyFill="1" applyBorder="1" applyAlignment="1" applyProtection="1"/>
    <xf numFmtId="0" fontId="0" fillId="0" borderId="18" xfId="0" applyBorder="1" applyAlignment="1"/>
    <xf numFmtId="0" fontId="0" fillId="0" borderId="1" xfId="0" applyBorder="1" applyAlignment="1"/>
    <xf numFmtId="0" fontId="0" fillId="0" borderId="12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3" xfId="0" applyBorder="1" applyAlignment="1"/>
    <xf numFmtId="0" fontId="10" fillId="0" borderId="4" xfId="0" applyFont="1" applyBorder="1" applyAlignment="1"/>
    <xf numFmtId="0" fontId="13" fillId="0" borderId="0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6" fillId="12" borderId="16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12" borderId="17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4" fillId="11" borderId="18" xfId="0" applyFont="1" applyFill="1" applyBorder="1" applyAlignment="1">
      <alignment horizontal="left"/>
    </xf>
    <xf numFmtId="0" fontId="4" fillId="11" borderId="1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justify"/>
    </xf>
    <xf numFmtId="0" fontId="5" fillId="0" borderId="13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8" borderId="0" xfId="0" applyFont="1" applyFill="1"/>
    <xf numFmtId="0" fontId="11" fillId="0" borderId="0" xfId="1" applyAlignment="1" applyProtection="1">
      <protection locked="0"/>
    </xf>
    <xf numFmtId="0" fontId="2" fillId="4" borderId="0" xfId="0" applyFont="1" applyFill="1"/>
    <xf numFmtId="0" fontId="23" fillId="0" borderId="0" xfId="1" applyFont="1" applyAlignment="1" applyProtection="1"/>
  </cellXfs>
  <cellStyles count="2">
    <cellStyle name="Hyperlink" xfId="1" builtinId="8"/>
    <cellStyle name="Normal" xfId="0" builtinId="0"/>
  </cellStyles>
  <dxfs count="42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cid:60D150BE-DC8B-480D-A186-094D2CA19D62" TargetMode="External"/><Relationship Id="rId1" Type="http://schemas.openxmlformats.org/officeDocument/2006/relationships/image" Target="../media/image2.png"/><Relationship Id="rId4" Type="http://schemas.openxmlformats.org/officeDocument/2006/relationships/image" Target="cid:18C99769-BC41-4404-87E5-1CCE459D806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19</xdr:row>
      <xdr:rowOff>152400</xdr:rowOff>
    </xdr:from>
    <xdr:to>
      <xdr:col>2</xdr:col>
      <xdr:colOff>2324100</xdr:colOff>
      <xdr:row>22</xdr:row>
      <xdr:rowOff>171450</xdr:rowOff>
    </xdr:to>
    <xdr:pic>
      <xdr:nvPicPr>
        <xdr:cNvPr id="11296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800100" y="37242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1136" name="Picture 3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1137" name="Group 7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1138" name="Line 4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7277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7278" name="Group 2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7279" name="Line 3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72" name="Text Box 4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8301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8302" name="Group 2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8303" name="Line 3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196" name="Text Box 4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9325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9326" name="Group 2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9327" name="Line 3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220" name="Text Box 4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10350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10351" name="Group 3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10352" name="Line 4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245" name="Text Box 5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666750</xdr:colOff>
      <xdr:row>31</xdr:row>
      <xdr:rowOff>38100</xdr:rowOff>
    </xdr:from>
    <xdr:to>
      <xdr:col>12</xdr:col>
      <xdr:colOff>485775</xdr:colOff>
      <xdr:row>34</xdr:row>
      <xdr:rowOff>133350</xdr:rowOff>
    </xdr:to>
    <xdr:pic>
      <xdr:nvPicPr>
        <xdr:cNvPr id="13405" name="Picture 1" descr="TG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057900" y="5667375"/>
          <a:ext cx="1781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638175</xdr:colOff>
      <xdr:row>21</xdr:row>
      <xdr:rowOff>19050</xdr:rowOff>
    </xdr:from>
    <xdr:to>
      <xdr:col>3</xdr:col>
      <xdr:colOff>247650</xdr:colOff>
      <xdr:row>22</xdr:row>
      <xdr:rowOff>19050</xdr:rowOff>
    </xdr:to>
    <xdr:grpSp>
      <xdr:nvGrpSpPr>
        <xdr:cNvPr id="13406" name="Group 3"/>
        <xdr:cNvGrpSpPr>
          <a:grpSpLocks/>
        </xdr:cNvGrpSpPr>
      </xdr:nvGrpSpPr>
      <xdr:grpSpPr bwMode="auto">
        <a:xfrm>
          <a:off x="704850" y="3819525"/>
          <a:ext cx="1266825" cy="200025"/>
          <a:chOff x="74" y="401"/>
          <a:chExt cx="133" cy="21"/>
        </a:xfrm>
      </xdr:grpSpPr>
      <xdr:sp macro="" textlink="">
        <xdr:nvSpPr>
          <xdr:cNvPr id="13407" name="Line 4"/>
          <xdr:cNvSpPr>
            <a:spLocks noChangeShapeType="1"/>
          </xdr:cNvSpPr>
        </xdr:nvSpPr>
        <xdr:spPr bwMode="auto">
          <a:xfrm>
            <a:off x="165" y="412"/>
            <a:ext cx="42" cy="0"/>
          </a:xfrm>
          <a:prstGeom prst="line">
            <a:avLst/>
          </a:prstGeom>
          <a:noFill/>
          <a:ln w="38100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Text Box 5"/>
          <xdr:cNvSpPr txBox="1">
            <a:spLocks noChangeArrowheads="1"/>
          </xdr:cNvSpPr>
        </xdr:nvSpPr>
        <xdr:spPr bwMode="auto">
          <a:xfrm>
            <a:off x="74" y="401"/>
            <a:ext cx="89" cy="2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Insert N Rate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142875</xdr:colOff>
      <xdr:row>23</xdr:row>
      <xdr:rowOff>104775</xdr:rowOff>
    </xdr:to>
    <xdr:pic>
      <xdr:nvPicPr>
        <xdr:cNvPr id="12376" name="Picture 5" descr="cid:60D150BE-DC8B-480D-A186-094D2CA19D62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523875"/>
          <a:ext cx="1062990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19</xdr:col>
      <xdr:colOff>133350</xdr:colOff>
      <xdr:row>44</xdr:row>
      <xdr:rowOff>104775</xdr:rowOff>
    </xdr:to>
    <xdr:pic>
      <xdr:nvPicPr>
        <xdr:cNvPr id="12377" name="Picture 7" descr="cid:18C99769-BC41-4404-87E5-1CCE459D806E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" y="3924300"/>
          <a:ext cx="10620375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ipcm.wisc.edu/download/pubsNM/NutrientManagementFastFacts.pdf" TargetMode="External"/><Relationship Id="rId1" Type="http://schemas.openxmlformats.org/officeDocument/2006/relationships/hyperlink" Target="http://learningstore.uwex.edu/Assets/pdfs/A2809.pdf" TargetMode="External"/><Relationship Id="rId4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F20" sqref="F20:L20"/>
    </sheetView>
  </sheetViews>
  <sheetFormatPr defaultRowHeight="12.75" x14ac:dyDescent="0.2"/>
  <cols>
    <col min="1" max="1" width="1.28515625" customWidth="1"/>
    <col min="2" max="2" width="2.5703125" customWidth="1"/>
    <col min="3" max="3" width="42" customWidth="1"/>
    <col min="4" max="4" width="2.85546875" customWidth="1"/>
    <col min="12" max="12" width="13.85546875" customWidth="1"/>
  </cols>
  <sheetData>
    <row r="1" spans="1:14" ht="7.5" customHeight="1" thickBot="1" x14ac:dyDescent="0.25"/>
    <row r="2" spans="1:14" ht="26.25" customHeight="1" x14ac:dyDescent="0.2">
      <c r="A2" s="9"/>
      <c r="B2" s="62" t="s">
        <v>43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  <c r="N2" s="5"/>
    </row>
    <row r="3" spans="1:14" ht="15" thickBot="1" x14ac:dyDescent="0.25">
      <c r="B3" s="7"/>
      <c r="M3" s="51">
        <v>41306</v>
      </c>
    </row>
    <row r="4" spans="1:14" ht="18" customHeight="1" thickBot="1" x14ac:dyDescent="0.25">
      <c r="B4" s="7"/>
      <c r="D4" s="35"/>
      <c r="F4" s="40"/>
      <c r="G4" s="65" t="s">
        <v>27</v>
      </c>
      <c r="H4" s="65"/>
      <c r="I4" s="65"/>
      <c r="J4" s="65"/>
      <c r="K4" s="65"/>
      <c r="L4" s="41"/>
      <c r="M4" s="6"/>
    </row>
    <row r="5" spans="1:14" ht="15" customHeight="1" x14ac:dyDescent="0.25">
      <c r="B5" s="46"/>
      <c r="C5" s="47" t="s">
        <v>24</v>
      </c>
      <c r="D5" s="48"/>
      <c r="F5" s="55" t="s">
        <v>31</v>
      </c>
      <c r="G5" s="56"/>
      <c r="H5" s="56"/>
      <c r="I5" s="56"/>
      <c r="J5" s="56"/>
      <c r="K5" s="56"/>
      <c r="L5" s="57"/>
      <c r="M5" s="6"/>
    </row>
    <row r="6" spans="1:14" ht="14.25" x14ac:dyDescent="0.2">
      <c r="B6" s="38"/>
      <c r="C6" s="36"/>
      <c r="D6" s="39"/>
      <c r="F6" s="58" t="s">
        <v>44</v>
      </c>
      <c r="G6" s="59"/>
      <c r="H6" s="59"/>
      <c r="I6" s="59"/>
      <c r="J6" s="59"/>
      <c r="K6" s="59"/>
      <c r="L6" s="60"/>
      <c r="M6" s="6"/>
    </row>
    <row r="7" spans="1:14" ht="14.25" x14ac:dyDescent="0.2">
      <c r="B7" s="38"/>
      <c r="C7" s="37" t="s">
        <v>25</v>
      </c>
      <c r="D7" s="39"/>
      <c r="F7" s="61" t="s">
        <v>41</v>
      </c>
      <c r="G7" s="59"/>
      <c r="H7" s="59"/>
      <c r="I7" s="59"/>
      <c r="J7" s="59"/>
      <c r="K7" s="59"/>
      <c r="L7" s="60"/>
      <c r="M7" s="6"/>
    </row>
    <row r="8" spans="1:14" ht="14.25" x14ac:dyDescent="0.2">
      <c r="B8" s="38"/>
      <c r="C8" s="36"/>
      <c r="D8" s="39"/>
      <c r="F8" s="61"/>
      <c r="G8" s="59"/>
      <c r="H8" s="59"/>
      <c r="I8" s="59"/>
      <c r="J8" s="59"/>
      <c r="K8" s="59"/>
      <c r="L8" s="60"/>
      <c r="M8" s="6"/>
    </row>
    <row r="9" spans="1:14" ht="14.25" x14ac:dyDescent="0.2">
      <c r="B9" s="38"/>
      <c r="C9" s="37" t="s">
        <v>49</v>
      </c>
      <c r="D9" s="39"/>
      <c r="F9" s="61" t="s">
        <v>32</v>
      </c>
      <c r="G9" s="59"/>
      <c r="H9" s="59"/>
      <c r="I9" s="59"/>
      <c r="J9" s="59"/>
      <c r="K9" s="59"/>
      <c r="L9" s="60"/>
      <c r="M9" s="6"/>
    </row>
    <row r="10" spans="1:14" ht="14.25" x14ac:dyDescent="0.2">
      <c r="B10" s="38"/>
      <c r="C10" s="36"/>
      <c r="D10" s="39"/>
      <c r="F10" s="61"/>
      <c r="G10" s="59"/>
      <c r="H10" s="59"/>
      <c r="I10" s="59"/>
      <c r="J10" s="59"/>
      <c r="K10" s="59"/>
      <c r="L10" s="60"/>
      <c r="M10" s="6"/>
    </row>
    <row r="11" spans="1:14" ht="14.25" x14ac:dyDescent="0.2">
      <c r="B11" s="38"/>
      <c r="C11" s="37" t="s">
        <v>26</v>
      </c>
      <c r="D11" s="39"/>
      <c r="F11" s="66" t="s">
        <v>29</v>
      </c>
      <c r="G11" s="67"/>
      <c r="H11" s="67"/>
      <c r="I11" s="67"/>
      <c r="J11" s="67"/>
      <c r="K11" s="67"/>
      <c r="L11" s="68"/>
      <c r="M11" s="6"/>
    </row>
    <row r="12" spans="1:14" ht="14.25" x14ac:dyDescent="0.2">
      <c r="B12" s="38"/>
      <c r="C12" s="36"/>
      <c r="D12" s="39"/>
      <c r="F12" s="61"/>
      <c r="G12" s="59"/>
      <c r="H12" s="59"/>
      <c r="I12" s="59"/>
      <c r="J12" s="59"/>
      <c r="K12" s="59"/>
      <c r="L12" s="60"/>
      <c r="M12" s="6"/>
    </row>
    <row r="13" spans="1:14" ht="14.25" x14ac:dyDescent="0.2">
      <c r="B13" s="38"/>
      <c r="C13" s="37" t="s">
        <v>50</v>
      </c>
      <c r="D13" s="39"/>
      <c r="F13" s="61" t="s">
        <v>28</v>
      </c>
      <c r="G13" s="59"/>
      <c r="H13" s="59"/>
      <c r="I13" s="59"/>
      <c r="J13" s="59"/>
      <c r="K13" s="59"/>
      <c r="L13" s="60"/>
      <c r="M13" s="6"/>
    </row>
    <row r="14" spans="1:14" ht="14.25" x14ac:dyDescent="0.2">
      <c r="B14" s="38"/>
      <c r="C14" s="36"/>
      <c r="D14" s="39"/>
      <c r="F14" s="61"/>
      <c r="G14" s="59"/>
      <c r="H14" s="59"/>
      <c r="I14" s="59"/>
      <c r="J14" s="59"/>
      <c r="K14" s="59"/>
      <c r="L14" s="60"/>
      <c r="M14" s="6"/>
    </row>
    <row r="15" spans="1:14" ht="14.25" x14ac:dyDescent="0.2">
      <c r="B15" s="38"/>
      <c r="C15" s="37" t="s">
        <v>23</v>
      </c>
      <c r="D15" s="39"/>
      <c r="F15" s="66" t="s">
        <v>33</v>
      </c>
      <c r="G15" s="67"/>
      <c r="H15" s="67"/>
      <c r="I15" s="67"/>
      <c r="J15" s="67"/>
      <c r="K15" s="67"/>
      <c r="L15" s="68"/>
      <c r="M15" s="6"/>
    </row>
    <row r="16" spans="1:14" ht="14.25" x14ac:dyDescent="0.2">
      <c r="B16" s="38"/>
      <c r="C16" s="36"/>
      <c r="D16" s="39"/>
      <c r="F16" s="61"/>
      <c r="G16" s="59"/>
      <c r="H16" s="59"/>
      <c r="I16" s="59"/>
      <c r="J16" s="59"/>
      <c r="K16" s="59"/>
      <c r="L16" s="60"/>
      <c r="M16" s="6"/>
    </row>
    <row r="17" spans="1:14" ht="14.25" x14ac:dyDescent="0.2">
      <c r="B17" s="38"/>
      <c r="C17" s="50" t="s">
        <v>39</v>
      </c>
      <c r="D17" s="39"/>
      <c r="F17" s="61" t="s">
        <v>37</v>
      </c>
      <c r="G17" s="59"/>
      <c r="H17" s="59"/>
      <c r="I17" s="59"/>
      <c r="J17" s="59"/>
      <c r="K17" s="59"/>
      <c r="L17" s="60"/>
      <c r="M17" s="6"/>
    </row>
    <row r="18" spans="1:14" ht="14.25" x14ac:dyDescent="0.2">
      <c r="B18" s="38"/>
      <c r="D18" s="49"/>
      <c r="F18" s="61" t="s">
        <v>38</v>
      </c>
      <c r="G18" s="59"/>
      <c r="H18" s="59"/>
      <c r="I18" s="59"/>
      <c r="J18" s="59"/>
      <c r="K18" s="59"/>
      <c r="L18" s="60"/>
      <c r="M18" s="6"/>
    </row>
    <row r="19" spans="1:14" ht="14.25" x14ac:dyDescent="0.2">
      <c r="B19" s="38"/>
      <c r="C19" s="39"/>
      <c r="D19" s="49"/>
      <c r="F19" s="61"/>
      <c r="G19" s="59"/>
      <c r="H19" s="59"/>
      <c r="I19" s="59"/>
      <c r="J19" s="59"/>
      <c r="K19" s="59"/>
      <c r="L19" s="60"/>
      <c r="M19" s="6"/>
    </row>
    <row r="20" spans="1:14" ht="13.9" customHeight="1" x14ac:dyDescent="0.2">
      <c r="B20" s="7"/>
      <c r="C20" s="44"/>
      <c r="F20" s="66" t="s">
        <v>30</v>
      </c>
      <c r="G20" s="67"/>
      <c r="H20" s="67"/>
      <c r="I20" s="67"/>
      <c r="J20" s="67"/>
      <c r="K20" s="67"/>
      <c r="L20" s="68"/>
      <c r="M20" s="6"/>
    </row>
    <row r="21" spans="1:14" ht="14.45" customHeight="1" x14ac:dyDescent="0.2">
      <c r="B21" s="7"/>
      <c r="C21" s="44"/>
      <c r="F21" s="66" t="s">
        <v>34</v>
      </c>
      <c r="G21" s="67"/>
      <c r="H21" s="67"/>
      <c r="I21" s="67"/>
      <c r="J21" s="67"/>
      <c r="K21" s="67"/>
      <c r="L21" s="68"/>
      <c r="M21" s="6"/>
    </row>
    <row r="22" spans="1:14" ht="14.45" customHeight="1" x14ac:dyDescent="0.2">
      <c r="B22" s="7"/>
      <c r="C22" s="44"/>
      <c r="F22" s="66" t="s">
        <v>35</v>
      </c>
      <c r="G22" s="67"/>
      <c r="H22" s="67"/>
      <c r="I22" s="67"/>
      <c r="J22" s="67"/>
      <c r="K22" s="67"/>
      <c r="L22" s="68"/>
      <c r="M22" s="6"/>
    </row>
    <row r="23" spans="1:14" ht="14.45" customHeight="1" x14ac:dyDescent="0.2">
      <c r="B23" s="7"/>
      <c r="C23" s="42"/>
      <c r="F23" s="61"/>
      <c r="G23" s="59"/>
      <c r="H23" s="59"/>
      <c r="I23" s="59"/>
      <c r="J23" s="59"/>
      <c r="K23" s="59"/>
      <c r="L23" s="60"/>
      <c r="M23" s="6"/>
    </row>
    <row r="24" spans="1:14" ht="14.45" customHeight="1" x14ac:dyDescent="0.25">
      <c r="B24" s="7"/>
      <c r="C24" s="45"/>
      <c r="F24" s="58" t="s">
        <v>51</v>
      </c>
      <c r="G24" s="59"/>
      <c r="H24" s="59"/>
      <c r="I24" s="59"/>
      <c r="J24" s="59"/>
      <c r="K24" s="59"/>
      <c r="L24" s="60"/>
      <c r="M24" s="6"/>
    </row>
    <row r="25" spans="1:14" ht="14.45" customHeight="1" x14ac:dyDescent="0.2">
      <c r="A25" s="1"/>
      <c r="B25" s="7"/>
      <c r="C25" s="8"/>
      <c r="D25" s="8"/>
      <c r="E25" s="9"/>
      <c r="F25" s="75"/>
      <c r="G25" s="76"/>
      <c r="H25" s="76"/>
      <c r="I25" s="76"/>
      <c r="J25" s="76"/>
      <c r="K25" s="76"/>
      <c r="L25" s="77"/>
      <c r="M25" s="6"/>
      <c r="N25" s="5"/>
    </row>
    <row r="26" spans="1:14" ht="14.45" customHeight="1" x14ac:dyDescent="0.2">
      <c r="A26" s="1"/>
      <c r="B26" s="7"/>
      <c r="C26" s="8"/>
      <c r="D26" s="8"/>
      <c r="E26" s="9"/>
      <c r="F26" s="78" t="s">
        <v>52</v>
      </c>
      <c r="G26" s="76"/>
      <c r="H26" s="76"/>
      <c r="I26" s="76"/>
      <c r="J26" s="76"/>
      <c r="K26" s="76"/>
      <c r="L26" s="77"/>
      <c r="M26" s="6"/>
      <c r="N26" s="5"/>
    </row>
    <row r="27" spans="1:14" ht="14.45" customHeight="1" x14ac:dyDescent="0.2">
      <c r="B27" s="7"/>
      <c r="E27" s="9"/>
      <c r="F27" s="58" t="s">
        <v>53</v>
      </c>
      <c r="G27" s="59"/>
      <c r="H27" s="59"/>
      <c r="I27" s="59"/>
      <c r="J27" s="59"/>
      <c r="K27" s="59"/>
      <c r="L27" s="60"/>
      <c r="M27" s="6"/>
    </row>
    <row r="28" spans="1:14" ht="14.45" customHeight="1" x14ac:dyDescent="0.2">
      <c r="B28" s="7"/>
      <c r="E28" s="9"/>
      <c r="F28" s="66"/>
      <c r="G28" s="67"/>
      <c r="H28" s="67"/>
      <c r="I28" s="67"/>
      <c r="J28" s="67"/>
      <c r="K28" s="67"/>
      <c r="L28" s="68"/>
      <c r="M28" s="6"/>
    </row>
    <row r="29" spans="1:14" ht="14.45" customHeight="1" x14ac:dyDescent="0.2">
      <c r="B29" s="7"/>
      <c r="E29" s="9"/>
      <c r="F29" s="69" t="s">
        <v>54</v>
      </c>
      <c r="G29" s="70"/>
      <c r="H29" s="70"/>
      <c r="I29" s="70"/>
      <c r="J29" s="70"/>
      <c r="K29" s="70"/>
      <c r="L29" s="71"/>
      <c r="M29" s="6"/>
    </row>
    <row r="30" spans="1:14" ht="14.45" customHeight="1" x14ac:dyDescent="0.2">
      <c r="B30" s="7"/>
      <c r="E30" s="9"/>
      <c r="F30" s="69" t="s">
        <v>55</v>
      </c>
      <c r="G30" s="70"/>
      <c r="H30" s="70"/>
      <c r="I30" s="70"/>
      <c r="J30" s="70"/>
      <c r="K30" s="70"/>
      <c r="L30" s="71"/>
      <c r="M30" s="6"/>
    </row>
    <row r="31" spans="1:14" ht="14.45" customHeight="1" thickBot="1" x14ac:dyDescent="0.25">
      <c r="B31" s="7"/>
      <c r="E31" s="9"/>
      <c r="F31" s="72"/>
      <c r="G31" s="73"/>
      <c r="H31" s="73"/>
      <c r="I31" s="73"/>
      <c r="J31" s="73"/>
      <c r="K31" s="73"/>
      <c r="L31" s="74"/>
      <c r="M31" s="6"/>
    </row>
    <row r="32" spans="1:14" ht="14.45" customHeight="1" x14ac:dyDescent="0.2">
      <c r="B32" s="7"/>
      <c r="E32" s="9"/>
      <c r="F32" s="54"/>
      <c r="G32" s="54"/>
      <c r="H32" s="54"/>
      <c r="I32" s="54"/>
      <c r="J32" s="54"/>
      <c r="K32" s="54"/>
      <c r="L32" s="54"/>
      <c r="M32" s="43"/>
    </row>
    <row r="33" spans="2:13" ht="14.45" customHeight="1" thickBot="1" x14ac:dyDescent="0.25">
      <c r="B33" s="52" t="s">
        <v>17</v>
      </c>
      <c r="C33" s="53"/>
      <c r="D33" s="53"/>
      <c r="E33" s="53"/>
      <c r="F33" s="53"/>
      <c r="G33" s="53"/>
      <c r="H33" s="53"/>
      <c r="I33" s="53"/>
      <c r="J33" s="26"/>
      <c r="K33" s="26"/>
      <c r="L33" s="26"/>
      <c r="M33" s="27"/>
    </row>
    <row r="34" spans="2:13" ht="14.45" customHeight="1" x14ac:dyDescent="0.2"/>
  </sheetData>
  <sheetProtection sheet="1"/>
  <mergeCells count="31">
    <mergeCell ref="F28:L28"/>
    <mergeCell ref="F29:L29"/>
    <mergeCell ref="F30:L30"/>
    <mergeCell ref="F31:L31"/>
    <mergeCell ref="F22:L22"/>
    <mergeCell ref="F23:L23"/>
    <mergeCell ref="F24:L24"/>
    <mergeCell ref="F25:L25"/>
    <mergeCell ref="F26:L26"/>
    <mergeCell ref="F27:L27"/>
    <mergeCell ref="B2:M2"/>
    <mergeCell ref="G4:K4"/>
    <mergeCell ref="F10:L10"/>
    <mergeCell ref="F11:L11"/>
    <mergeCell ref="F12:L12"/>
    <mergeCell ref="B33:I33"/>
    <mergeCell ref="F32:L32"/>
    <mergeCell ref="F5:L5"/>
    <mergeCell ref="F6:L6"/>
    <mergeCell ref="F7:L7"/>
    <mergeCell ref="F8:L8"/>
    <mergeCell ref="F9:L9"/>
    <mergeCell ref="F13:L13"/>
    <mergeCell ref="F14:L14"/>
    <mergeCell ref="F15:L15"/>
    <mergeCell ref="F16:L16"/>
    <mergeCell ref="F17:L17"/>
    <mergeCell ref="F18:L18"/>
    <mergeCell ref="F19:L19"/>
    <mergeCell ref="F20:L20"/>
    <mergeCell ref="F21:L21"/>
  </mergeCells>
  <phoneticPr fontId="12" type="noConversion"/>
  <hyperlinks>
    <hyperlink ref="C7" location="'HYPS - Corn'!A1" display="HIGH YIELD POTENTIAL SOILS / CORN"/>
    <hyperlink ref="C9" location="'HYPS - SB or SG'!A1" display="HIGH YIELD POTENTIAL SOILS / SB OR SG"/>
    <hyperlink ref="C11" location="'MYPS - Corn'!A1" display="MEDIUM YIELD POTENTIAL SOILS / CORN"/>
    <hyperlink ref="C13" location="'MYPS - SB or SG'!A1" display="MEDIUM YIELD POTENTIAL SOILS / SB OR SG"/>
    <hyperlink ref="C15" location="'Irrigated Sandy Soils'!A1" display="IRRIGATED SANDY SOILS"/>
    <hyperlink ref="C17" location="'Add. Info.'!A1" display="ADDITIONAL INFORMATION ON WI N RECS"/>
    <hyperlink ref="F29:L30" location="'Add. Info.'!A1" display="REFER TO ADDITIONAL INFORMATION PAGE FOR MORE DETAILED "/>
  </hyperlinks>
  <pageMargins left="0.23" right="0.24" top="1" bottom="1" header="0.5" footer="0.5"/>
  <pageSetup scale="77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autoPageBreaks="0" fitToPage="1"/>
  </sheetPr>
  <dimension ref="A1:N41"/>
  <sheetViews>
    <sheetView showGridLines="0" workbookViewId="0">
      <selection activeCell="D9" sqref="D9"/>
    </sheetView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47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>$C$11/G$10</f>
        <v>8.9227774172615182E-2</v>
      </c>
      <c r="H14" s="33">
        <f t="shared" ref="H14:M14" si="0">$C$11/H$10</f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125</v>
      </c>
      <c r="F15" s="17">
        <f>(0.7833*$E15)-(0.00209*($E15*$E15))</f>
        <v>65.256249999999994</v>
      </c>
      <c r="G15" s="4">
        <f t="shared" ref="G15:M29" si="1">(G$10*$F15)-($C$11*$E15)</f>
        <v>362.48861413043471</v>
      </c>
      <c r="H15" s="4">
        <f t="shared" si="1"/>
        <v>369.0142391304347</v>
      </c>
      <c r="I15" s="4">
        <f t="shared" si="1"/>
        <v>375.53986413043481</v>
      </c>
      <c r="J15" s="4">
        <f t="shared" si="1"/>
        <v>382.06548913043468</v>
      </c>
      <c r="K15" s="4">
        <f t="shared" si="1"/>
        <v>388.59111413043468</v>
      </c>
      <c r="L15" s="4">
        <f t="shared" si="1"/>
        <v>395.11673913043478</v>
      </c>
      <c r="M15" s="25">
        <f t="shared" si="1"/>
        <v>401.64236413043477</v>
      </c>
      <c r="N15" s="5"/>
    </row>
    <row r="16" spans="1:14" ht="15" x14ac:dyDescent="0.25">
      <c r="A16" s="1"/>
      <c r="B16" s="7"/>
      <c r="C16" s="5"/>
      <c r="D16" s="8"/>
      <c r="E16" s="20">
        <f>E22-30</f>
        <v>130</v>
      </c>
      <c r="F16" s="17">
        <f t="shared" ref="F16:F29" si="2">(0.7833*$E16)-(0.00209*($E16*$E16))</f>
        <v>66.507999999999996</v>
      </c>
      <c r="G16" s="4">
        <f t="shared" si="1"/>
        <v>367.88620869565216</v>
      </c>
      <c r="H16" s="4">
        <f t="shared" si="1"/>
        <v>374.53700869565216</v>
      </c>
      <c r="I16" s="4">
        <f t="shared" si="1"/>
        <v>381.18780869565217</v>
      </c>
      <c r="J16" s="4">
        <f t="shared" si="1"/>
        <v>387.83860869565217</v>
      </c>
      <c r="K16" s="4">
        <f t="shared" si="1"/>
        <v>394.48940869565212</v>
      </c>
      <c r="L16" s="4">
        <f t="shared" si="1"/>
        <v>401.14020869565218</v>
      </c>
      <c r="M16" s="25">
        <f t="shared" si="1"/>
        <v>407.79100869565212</v>
      </c>
      <c r="N16" s="5"/>
    </row>
    <row r="17" spans="1:14" ht="15" x14ac:dyDescent="0.25">
      <c r="A17" s="1"/>
      <c r="B17" s="7"/>
      <c r="C17" s="8"/>
      <c r="D17" s="8"/>
      <c r="E17" s="20">
        <f>E22-25</f>
        <v>135</v>
      </c>
      <c r="F17" s="17">
        <f t="shared" si="2"/>
        <v>67.655249999999995</v>
      </c>
      <c r="G17" s="4">
        <f t="shared" si="1"/>
        <v>372.58365326086954</v>
      </c>
      <c r="H17" s="4">
        <f t="shared" si="1"/>
        <v>379.34917826086951</v>
      </c>
      <c r="I17" s="4">
        <f t="shared" si="1"/>
        <v>386.11470326086953</v>
      </c>
      <c r="J17" s="4">
        <f t="shared" si="1"/>
        <v>392.8802282608695</v>
      </c>
      <c r="K17" s="4">
        <f t="shared" si="1"/>
        <v>399.64575326086953</v>
      </c>
      <c r="L17" s="4">
        <f t="shared" si="1"/>
        <v>406.41127826086955</v>
      </c>
      <c r="M17" s="25">
        <f t="shared" si="1"/>
        <v>413.17680326086952</v>
      </c>
      <c r="N17" s="5"/>
    </row>
    <row r="18" spans="1:14" ht="15" x14ac:dyDescent="0.25">
      <c r="A18" s="1"/>
      <c r="B18" s="7"/>
      <c r="C18" s="5"/>
      <c r="D18" s="8"/>
      <c r="E18" s="20">
        <f>E22-20</f>
        <v>140</v>
      </c>
      <c r="F18" s="17">
        <f t="shared" si="2"/>
        <v>68.698000000000008</v>
      </c>
      <c r="G18" s="4">
        <f t="shared" si="1"/>
        <v>376.58094782608703</v>
      </c>
      <c r="H18" s="4">
        <f t="shared" si="1"/>
        <v>383.45074782608697</v>
      </c>
      <c r="I18" s="4">
        <f t="shared" si="1"/>
        <v>390.32054782608702</v>
      </c>
      <c r="J18" s="4">
        <f t="shared" si="1"/>
        <v>397.19034782608702</v>
      </c>
      <c r="K18" s="4">
        <f t="shared" si="1"/>
        <v>404.06014782608696</v>
      </c>
      <c r="L18" s="4">
        <f t="shared" si="1"/>
        <v>410.92994782608702</v>
      </c>
      <c r="M18" s="25">
        <f t="shared" si="1"/>
        <v>417.79974782608696</v>
      </c>
      <c r="N18" s="5"/>
    </row>
    <row r="19" spans="1:14" ht="15" x14ac:dyDescent="0.25">
      <c r="A19" s="1"/>
      <c r="B19" s="7"/>
      <c r="C19" s="5"/>
      <c r="D19" s="8"/>
      <c r="E19" s="20">
        <f>E22-15</f>
        <v>145</v>
      </c>
      <c r="F19" s="17">
        <f t="shared" si="2"/>
        <v>69.636250000000018</v>
      </c>
      <c r="G19" s="4">
        <f t="shared" si="1"/>
        <v>379.87809239130445</v>
      </c>
      <c r="H19" s="4">
        <f t="shared" si="1"/>
        <v>386.84171739130443</v>
      </c>
      <c r="I19" s="4">
        <f t="shared" si="1"/>
        <v>393.80534239130452</v>
      </c>
      <c r="J19" s="4">
        <f t="shared" si="1"/>
        <v>400.7689673913045</v>
      </c>
      <c r="K19" s="4">
        <f t="shared" si="1"/>
        <v>407.73259239130448</v>
      </c>
      <c r="L19" s="4">
        <f t="shared" si="1"/>
        <v>414.69621739130446</v>
      </c>
      <c r="M19" s="25">
        <f t="shared" si="1"/>
        <v>421.65984239130444</v>
      </c>
      <c r="N19" s="5"/>
    </row>
    <row r="20" spans="1:14" ht="15" x14ac:dyDescent="0.25">
      <c r="A20" s="1"/>
      <c r="B20" s="7"/>
      <c r="C20" s="8"/>
      <c r="D20" s="8"/>
      <c r="E20" s="20">
        <f>E22-10</f>
        <v>150</v>
      </c>
      <c r="F20" s="17">
        <f t="shared" si="2"/>
        <v>70.47</v>
      </c>
      <c r="G20" s="4">
        <f t="shared" si="1"/>
        <v>382.47508695652175</v>
      </c>
      <c r="H20" s="4">
        <f t="shared" si="1"/>
        <v>389.52208695652172</v>
      </c>
      <c r="I20" s="4">
        <f t="shared" si="1"/>
        <v>396.56908695652174</v>
      </c>
      <c r="J20" s="4">
        <f t="shared" si="1"/>
        <v>403.61608695652171</v>
      </c>
      <c r="K20" s="4">
        <f t="shared" si="1"/>
        <v>410.66308695652174</v>
      </c>
      <c r="L20" s="4">
        <f t="shared" si="1"/>
        <v>417.71008695652176</v>
      </c>
      <c r="M20" s="25">
        <f t="shared" si="1"/>
        <v>424.75708695652168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155</v>
      </c>
      <c r="F21" s="17">
        <f t="shared" si="2"/>
        <v>71.199250000000006</v>
      </c>
      <c r="G21" s="4">
        <f t="shared" si="1"/>
        <v>384.37193152173916</v>
      </c>
      <c r="H21" s="4">
        <f t="shared" si="1"/>
        <v>391.49185652173918</v>
      </c>
      <c r="I21" s="4">
        <f t="shared" si="1"/>
        <v>398.6117815217392</v>
      </c>
      <c r="J21" s="4">
        <f t="shared" si="1"/>
        <v>405.73170652173917</v>
      </c>
      <c r="K21" s="4">
        <f t="shared" si="1"/>
        <v>412.85163152173914</v>
      </c>
      <c r="L21" s="4">
        <f t="shared" si="1"/>
        <v>419.97155652173922</v>
      </c>
      <c r="M21" s="25">
        <f t="shared" si="1"/>
        <v>427.09148152173918</v>
      </c>
      <c r="N21" s="5"/>
    </row>
    <row r="22" spans="1:14" ht="15.75" thickBot="1" x14ac:dyDescent="0.3">
      <c r="A22" s="1"/>
      <c r="B22" s="95"/>
      <c r="C22" s="96"/>
      <c r="D22" s="96"/>
      <c r="E22" s="30">
        <v>160</v>
      </c>
      <c r="F22" s="17">
        <f t="shared" si="2"/>
        <v>71.824000000000012</v>
      </c>
      <c r="G22" s="4">
        <f t="shared" si="1"/>
        <v>385.56862608695667</v>
      </c>
      <c r="H22" s="4">
        <f t="shared" si="1"/>
        <v>392.75102608695659</v>
      </c>
      <c r="I22" s="4">
        <f t="shared" si="1"/>
        <v>399.93342608695662</v>
      </c>
      <c r="J22" s="4">
        <f t="shared" si="1"/>
        <v>407.11582608695664</v>
      </c>
      <c r="K22" s="4">
        <f t="shared" si="1"/>
        <v>414.29822608695656</v>
      </c>
      <c r="L22" s="4">
        <f t="shared" si="1"/>
        <v>421.48062608695659</v>
      </c>
      <c r="M22" s="25">
        <f t="shared" si="1"/>
        <v>428.66302608695662</v>
      </c>
      <c r="N22" s="5"/>
    </row>
    <row r="23" spans="1:14" ht="15" x14ac:dyDescent="0.25">
      <c r="A23" s="1"/>
      <c r="B23" s="7"/>
      <c r="C23" s="8"/>
      <c r="D23" s="8"/>
      <c r="E23" s="21">
        <f>E22+5</f>
        <v>165</v>
      </c>
      <c r="F23" s="17">
        <f t="shared" si="2"/>
        <v>72.344249999999988</v>
      </c>
      <c r="G23" s="4">
        <f t="shared" si="1"/>
        <v>386.06517065217389</v>
      </c>
      <c r="H23" s="4">
        <f t="shared" si="1"/>
        <v>393.29959565217382</v>
      </c>
      <c r="I23" s="4">
        <f t="shared" si="1"/>
        <v>400.53402065217387</v>
      </c>
      <c r="J23" s="4">
        <f t="shared" si="1"/>
        <v>407.76844565217385</v>
      </c>
      <c r="K23" s="4">
        <f t="shared" si="1"/>
        <v>415.00287065217384</v>
      </c>
      <c r="L23" s="4">
        <f t="shared" si="1"/>
        <v>422.23729565217383</v>
      </c>
      <c r="M23" s="25">
        <f t="shared" si="1"/>
        <v>429.47172065217381</v>
      </c>
      <c r="N23" s="5"/>
    </row>
    <row r="24" spans="1:14" ht="15" x14ac:dyDescent="0.25">
      <c r="A24" s="1"/>
      <c r="B24" s="7"/>
      <c r="C24" s="8"/>
      <c r="D24" s="8"/>
      <c r="E24" s="21">
        <f>E22+10</f>
        <v>170</v>
      </c>
      <c r="F24" s="17">
        <f t="shared" si="2"/>
        <v>72.760000000000005</v>
      </c>
      <c r="G24" s="4">
        <f t="shared" si="1"/>
        <v>385.86156521739139</v>
      </c>
      <c r="H24" s="4">
        <f t="shared" si="1"/>
        <v>393.13756521739134</v>
      </c>
      <c r="I24" s="4">
        <f t="shared" si="1"/>
        <v>400.41356521739135</v>
      </c>
      <c r="J24" s="4">
        <f t="shared" si="1"/>
        <v>407.68956521739136</v>
      </c>
      <c r="K24" s="4">
        <f t="shared" si="1"/>
        <v>414.96556521739132</v>
      </c>
      <c r="L24" s="4">
        <f t="shared" si="1"/>
        <v>422.24156521739138</v>
      </c>
      <c r="M24" s="25">
        <f t="shared" si="1"/>
        <v>429.51756521739134</v>
      </c>
      <c r="N24" s="5"/>
    </row>
    <row r="25" spans="1:14" ht="15" x14ac:dyDescent="0.25">
      <c r="A25" s="1"/>
      <c r="B25" s="7"/>
      <c r="C25" s="8"/>
      <c r="D25" s="8"/>
      <c r="E25" s="21">
        <f>E22+15</f>
        <v>175</v>
      </c>
      <c r="F25" s="17">
        <f t="shared" si="2"/>
        <v>73.071249999999992</v>
      </c>
      <c r="G25" s="4">
        <f t="shared" si="1"/>
        <v>384.95780978260865</v>
      </c>
      <c r="H25" s="4">
        <f t="shared" si="1"/>
        <v>392.26493478260863</v>
      </c>
      <c r="I25" s="4">
        <f t="shared" si="1"/>
        <v>399.57205978260868</v>
      </c>
      <c r="J25" s="4">
        <f t="shared" si="1"/>
        <v>406.87918478260866</v>
      </c>
      <c r="K25" s="4">
        <f t="shared" si="1"/>
        <v>414.18630978260859</v>
      </c>
      <c r="L25" s="4">
        <f t="shared" si="1"/>
        <v>421.49343478260863</v>
      </c>
      <c r="M25" s="25">
        <f t="shared" si="1"/>
        <v>428.80055978260867</v>
      </c>
      <c r="N25" s="5"/>
    </row>
    <row r="26" spans="1:14" ht="15" x14ac:dyDescent="0.25">
      <c r="A26" s="1"/>
      <c r="B26" s="7"/>
      <c r="C26" s="8"/>
      <c r="D26" s="8"/>
      <c r="E26" s="21">
        <f>E22+20</f>
        <v>180</v>
      </c>
      <c r="F26" s="17">
        <f t="shared" si="2"/>
        <v>73.278000000000006</v>
      </c>
      <c r="G26" s="4">
        <f t="shared" si="1"/>
        <v>383.35390434782619</v>
      </c>
      <c r="H26" s="4">
        <f t="shared" si="1"/>
        <v>390.6817043478261</v>
      </c>
      <c r="I26" s="4">
        <f t="shared" si="1"/>
        <v>398.00950434782612</v>
      </c>
      <c r="J26" s="4">
        <f t="shared" si="1"/>
        <v>405.33730434782615</v>
      </c>
      <c r="K26" s="4">
        <f t="shared" si="1"/>
        <v>412.66510434782617</v>
      </c>
      <c r="L26" s="4">
        <f t="shared" si="1"/>
        <v>419.9929043478262</v>
      </c>
      <c r="M26" s="25">
        <f t="shared" si="1"/>
        <v>427.32070434782611</v>
      </c>
      <c r="N26" s="5"/>
    </row>
    <row r="27" spans="1:14" ht="15" x14ac:dyDescent="0.25">
      <c r="A27" s="1"/>
      <c r="B27" s="7"/>
      <c r="C27" s="8"/>
      <c r="D27" s="8"/>
      <c r="E27" s="21">
        <f>E22+25</f>
        <v>185</v>
      </c>
      <c r="F27" s="17">
        <f t="shared" si="2"/>
        <v>73.380250000000018</v>
      </c>
      <c r="G27" s="4">
        <f t="shared" si="1"/>
        <v>381.0498489130436</v>
      </c>
      <c r="H27" s="4">
        <f t="shared" si="1"/>
        <v>388.38787391304362</v>
      </c>
      <c r="I27" s="4">
        <f t="shared" si="1"/>
        <v>395.72589891304364</v>
      </c>
      <c r="J27" s="4">
        <f t="shared" si="1"/>
        <v>403.0639239130436</v>
      </c>
      <c r="K27" s="4">
        <f t="shared" si="1"/>
        <v>410.40194891304361</v>
      </c>
      <c r="L27" s="4">
        <f t="shared" si="1"/>
        <v>417.73997391304363</v>
      </c>
      <c r="M27" s="25">
        <f t="shared" si="1"/>
        <v>425.07799891304364</v>
      </c>
      <c r="N27" s="5"/>
    </row>
    <row r="28" spans="1:14" ht="15" x14ac:dyDescent="0.25">
      <c r="A28" s="1"/>
      <c r="B28" s="7"/>
      <c r="C28" s="8"/>
      <c r="D28" s="8"/>
      <c r="E28" s="21">
        <f>E22+30</f>
        <v>190</v>
      </c>
      <c r="F28" s="17">
        <f t="shared" si="2"/>
        <v>73.378</v>
      </c>
      <c r="G28" s="4">
        <f t="shared" si="1"/>
        <v>378.0456434782609</v>
      </c>
      <c r="H28" s="4">
        <f t="shared" si="1"/>
        <v>385.38344347826086</v>
      </c>
      <c r="I28" s="4">
        <f t="shared" si="1"/>
        <v>392.72124347826087</v>
      </c>
      <c r="J28" s="4">
        <f t="shared" si="1"/>
        <v>400.05904347826083</v>
      </c>
      <c r="K28" s="4">
        <f t="shared" si="1"/>
        <v>407.39684347826085</v>
      </c>
      <c r="L28" s="4">
        <f t="shared" si="1"/>
        <v>414.73464347826086</v>
      </c>
      <c r="M28" s="25">
        <f t="shared" si="1"/>
        <v>422.07244347826088</v>
      </c>
      <c r="N28" s="5"/>
    </row>
    <row r="29" spans="1:14" ht="15" x14ac:dyDescent="0.25">
      <c r="A29" s="1"/>
      <c r="B29" s="7"/>
      <c r="C29" s="8"/>
      <c r="D29" s="8"/>
      <c r="E29" s="21">
        <f>E22+35</f>
        <v>195</v>
      </c>
      <c r="F29" s="17">
        <f t="shared" si="2"/>
        <v>73.271250000000023</v>
      </c>
      <c r="G29" s="4">
        <f t="shared" si="1"/>
        <v>374.34128804347841</v>
      </c>
      <c r="H29" s="4">
        <f t="shared" si="1"/>
        <v>381.66841304347838</v>
      </c>
      <c r="I29" s="4">
        <f t="shared" si="1"/>
        <v>388.99553804347846</v>
      </c>
      <c r="J29" s="4">
        <f t="shared" si="1"/>
        <v>396.32266304347843</v>
      </c>
      <c r="K29" s="4">
        <f t="shared" si="1"/>
        <v>403.64978804347834</v>
      </c>
      <c r="L29" s="4">
        <f t="shared" si="1"/>
        <v>410.97691304347848</v>
      </c>
      <c r="M29" s="25">
        <f t="shared" si="1"/>
        <v>418.30403804347839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 objects="1" scenarios="1"/>
  <mergeCells count="14">
    <mergeCell ref="E31:M31"/>
    <mergeCell ref="B35:I35"/>
    <mergeCell ref="E34:M34"/>
    <mergeCell ref="E33:I33"/>
    <mergeCell ref="B2:M2"/>
    <mergeCell ref="B3:M3"/>
    <mergeCell ref="B5:D5"/>
    <mergeCell ref="G13:M13"/>
    <mergeCell ref="G12:M12"/>
    <mergeCell ref="E32:M32"/>
    <mergeCell ref="B22:D22"/>
    <mergeCell ref="B7:C7"/>
    <mergeCell ref="H7:H9"/>
    <mergeCell ref="E30:M30"/>
  </mergeCells>
  <phoneticPr fontId="0" type="noConversion"/>
  <conditionalFormatting sqref="G15:G29">
    <cfRule type="cellIs" dxfId="41" priority="1" stopIfTrue="1" operator="equal">
      <formula>MAX($G$15:$G$29)</formula>
    </cfRule>
  </conditionalFormatting>
  <conditionalFormatting sqref="H15:H29">
    <cfRule type="cellIs" dxfId="40" priority="2" stopIfTrue="1" operator="equal">
      <formula>MAX($H$15:$H$29)</formula>
    </cfRule>
  </conditionalFormatting>
  <conditionalFormatting sqref="I15:I29">
    <cfRule type="cellIs" dxfId="39" priority="3" stopIfTrue="1" operator="equal">
      <formula>MAX($I$15:$I$29)</formula>
    </cfRule>
  </conditionalFormatting>
  <conditionalFormatting sqref="J15:J29">
    <cfRule type="cellIs" dxfId="38" priority="4" stopIfTrue="1" operator="equal">
      <formula>MAX($J$15:$J$29)</formula>
    </cfRule>
  </conditionalFormatting>
  <conditionalFormatting sqref="K15:K29">
    <cfRule type="cellIs" dxfId="37" priority="5" stopIfTrue="1" operator="equal">
      <formula>MAX($K$15:$K$29)</formula>
    </cfRule>
  </conditionalFormatting>
  <conditionalFormatting sqref="L15:L29">
    <cfRule type="cellIs" dxfId="36" priority="6" stopIfTrue="1" operator="equal">
      <formula>MAX($L$15:$L$29)</formula>
    </cfRule>
  </conditionalFormatting>
  <conditionalFormatting sqref="M15:M29">
    <cfRule type="cellIs" dxfId="35" priority="7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ignoredErrors>
    <ignoredError sqref="H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autoPageBreaks="0" fitToPage="1"/>
  </sheetPr>
  <dimension ref="A1:N41"/>
  <sheetViews>
    <sheetView showGridLines="0" workbookViewId="0"/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45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 t="shared" ref="G14:M14" si="0">$C$11/G$10</f>
        <v>8.9227774172615182E-2</v>
      </c>
      <c r="H14" s="33">
        <f t="shared" si="0"/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85</v>
      </c>
      <c r="F15" s="17">
        <f>(0.6644*$E15)-(0.00237*($E15*$E15))</f>
        <v>39.350749999999991</v>
      </c>
      <c r="G15" s="4">
        <f t="shared" ref="G15:M29" si="1">(G$10*$F15)-($C$11*$E15)</f>
        <v>212.83480760869563</v>
      </c>
      <c r="H15" s="4">
        <f t="shared" si="1"/>
        <v>216.76988260869561</v>
      </c>
      <c r="I15" s="4">
        <f t="shared" si="1"/>
        <v>220.70495760869559</v>
      </c>
      <c r="J15" s="4">
        <f t="shared" si="1"/>
        <v>224.64003260869558</v>
      </c>
      <c r="K15" s="4">
        <f t="shared" si="1"/>
        <v>228.57510760869556</v>
      </c>
      <c r="L15" s="4">
        <f t="shared" si="1"/>
        <v>232.5101826086956</v>
      </c>
      <c r="M15" s="25">
        <f t="shared" si="1"/>
        <v>236.44525760869558</v>
      </c>
      <c r="N15" s="5"/>
    </row>
    <row r="16" spans="1:14" ht="15" x14ac:dyDescent="0.25">
      <c r="A16" s="1"/>
      <c r="B16" s="7"/>
      <c r="C16" s="5"/>
      <c r="D16" s="8"/>
      <c r="E16" s="20">
        <f>E22-30</f>
        <v>90</v>
      </c>
      <c r="F16" s="17">
        <f t="shared" ref="F16:F29" si="2">(0.6644*$E16)-(0.00237*($E16*$E16))</f>
        <v>40.598999999999997</v>
      </c>
      <c r="G16" s="4">
        <f t="shared" si="1"/>
        <v>218.20895217391302</v>
      </c>
      <c r="H16" s="4">
        <f t="shared" si="1"/>
        <v>222.26885217391305</v>
      </c>
      <c r="I16" s="4">
        <f t="shared" si="1"/>
        <v>226.32875217391307</v>
      </c>
      <c r="J16" s="4">
        <f t="shared" si="1"/>
        <v>230.38865217391304</v>
      </c>
      <c r="K16" s="4">
        <f t="shared" si="1"/>
        <v>234.44855217391301</v>
      </c>
      <c r="L16" s="4">
        <f t="shared" si="1"/>
        <v>238.50845217391304</v>
      </c>
      <c r="M16" s="25">
        <f t="shared" si="1"/>
        <v>242.56835217391301</v>
      </c>
      <c r="N16" s="5"/>
    </row>
    <row r="17" spans="1:14" ht="15" x14ac:dyDescent="0.25">
      <c r="A17" s="1"/>
      <c r="B17" s="7"/>
      <c r="C17" s="8"/>
      <c r="D17" s="8"/>
      <c r="E17" s="20">
        <f>E22-25</f>
        <v>95</v>
      </c>
      <c r="F17" s="17">
        <f t="shared" si="2"/>
        <v>41.728750000000005</v>
      </c>
      <c r="G17" s="4">
        <f t="shared" si="1"/>
        <v>222.7891467391305</v>
      </c>
      <c r="H17" s="4">
        <f t="shared" si="1"/>
        <v>226.96202173913048</v>
      </c>
      <c r="I17" s="4">
        <f t="shared" si="1"/>
        <v>231.13489673913051</v>
      </c>
      <c r="J17" s="4">
        <f t="shared" si="1"/>
        <v>235.30777173913049</v>
      </c>
      <c r="K17" s="4">
        <f t="shared" si="1"/>
        <v>239.48064673913046</v>
      </c>
      <c r="L17" s="4">
        <f t="shared" si="1"/>
        <v>243.6535217391305</v>
      </c>
      <c r="M17" s="25">
        <f t="shared" si="1"/>
        <v>247.82639673913047</v>
      </c>
      <c r="N17" s="5"/>
    </row>
    <row r="18" spans="1:14" ht="15" x14ac:dyDescent="0.25">
      <c r="A18" s="1"/>
      <c r="B18" s="7"/>
      <c r="C18" s="5"/>
      <c r="D18" s="8"/>
      <c r="E18" s="20">
        <f>E22-20</f>
        <v>100</v>
      </c>
      <c r="F18" s="17">
        <f t="shared" si="2"/>
        <v>42.739999999999995</v>
      </c>
      <c r="G18" s="4">
        <f t="shared" si="1"/>
        <v>226.57539130434776</v>
      </c>
      <c r="H18" s="4">
        <f t="shared" si="1"/>
        <v>230.84939130434776</v>
      </c>
      <c r="I18" s="4">
        <f t="shared" si="1"/>
        <v>235.12339130434782</v>
      </c>
      <c r="J18" s="4">
        <f t="shared" si="1"/>
        <v>239.39739130434776</v>
      </c>
      <c r="K18" s="4">
        <f t="shared" si="1"/>
        <v>243.67139130434776</v>
      </c>
      <c r="L18" s="4">
        <f t="shared" si="1"/>
        <v>247.94539130434777</v>
      </c>
      <c r="M18" s="25">
        <f t="shared" si="1"/>
        <v>252.21939130434777</v>
      </c>
      <c r="N18" s="5"/>
    </row>
    <row r="19" spans="1:14" ht="15" x14ac:dyDescent="0.25">
      <c r="A19" s="1"/>
      <c r="B19" s="7"/>
      <c r="C19" s="5"/>
      <c r="D19" s="8"/>
      <c r="E19" s="20">
        <f>E22-15</f>
        <v>105</v>
      </c>
      <c r="F19" s="17">
        <f t="shared" si="2"/>
        <v>43.632750000000001</v>
      </c>
      <c r="G19" s="4">
        <f t="shared" si="1"/>
        <v>229.56768586956522</v>
      </c>
      <c r="H19" s="4">
        <f t="shared" si="1"/>
        <v>233.93096086956521</v>
      </c>
      <c r="I19" s="4">
        <f t="shared" si="1"/>
        <v>238.29423586956526</v>
      </c>
      <c r="J19" s="4">
        <f t="shared" si="1"/>
        <v>242.65751086956524</v>
      </c>
      <c r="K19" s="4">
        <f t="shared" si="1"/>
        <v>247.02078586956523</v>
      </c>
      <c r="L19" s="4">
        <f t="shared" si="1"/>
        <v>251.38406086956522</v>
      </c>
      <c r="M19" s="25">
        <f t="shared" si="1"/>
        <v>255.74733586956521</v>
      </c>
      <c r="N19" s="5"/>
    </row>
    <row r="20" spans="1:14" ht="15" x14ac:dyDescent="0.25">
      <c r="A20" s="1"/>
      <c r="B20" s="7"/>
      <c r="C20" s="8"/>
      <c r="D20" s="8"/>
      <c r="E20" s="20">
        <f>E22-10</f>
        <v>110</v>
      </c>
      <c r="F20" s="17">
        <f t="shared" si="2"/>
        <v>44.406999999999996</v>
      </c>
      <c r="G20" s="4">
        <f t="shared" si="1"/>
        <v>231.76603043478264</v>
      </c>
      <c r="H20" s="4">
        <f t="shared" si="1"/>
        <v>236.20673043478257</v>
      </c>
      <c r="I20" s="4">
        <f t="shared" si="1"/>
        <v>240.64743043478262</v>
      </c>
      <c r="J20" s="4">
        <f t="shared" si="1"/>
        <v>245.08813043478261</v>
      </c>
      <c r="K20" s="4">
        <f t="shared" si="1"/>
        <v>249.52883043478261</v>
      </c>
      <c r="L20" s="4">
        <f t="shared" si="1"/>
        <v>253.9695304347826</v>
      </c>
      <c r="M20" s="25">
        <f t="shared" si="1"/>
        <v>258.41023043478259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115</v>
      </c>
      <c r="F21" s="17">
        <f t="shared" si="2"/>
        <v>45.062750000000008</v>
      </c>
      <c r="G21" s="4">
        <f t="shared" si="1"/>
        <v>233.17042500000008</v>
      </c>
      <c r="H21" s="4">
        <f t="shared" si="1"/>
        <v>237.67670000000004</v>
      </c>
      <c r="I21" s="4">
        <f t="shared" si="1"/>
        <v>242.18297500000006</v>
      </c>
      <c r="J21" s="4">
        <f t="shared" si="1"/>
        <v>246.68925000000007</v>
      </c>
      <c r="K21" s="4">
        <f t="shared" si="1"/>
        <v>251.19552500000003</v>
      </c>
      <c r="L21" s="4">
        <f t="shared" si="1"/>
        <v>255.70180000000005</v>
      </c>
      <c r="M21" s="25">
        <f t="shared" si="1"/>
        <v>260.20807500000006</v>
      </c>
      <c r="N21" s="5"/>
    </row>
    <row r="22" spans="1:14" ht="15.75" thickBot="1" x14ac:dyDescent="0.3">
      <c r="A22" s="1"/>
      <c r="B22" s="95"/>
      <c r="C22" s="96"/>
      <c r="D22" s="96"/>
      <c r="E22" s="30">
        <v>120</v>
      </c>
      <c r="F22" s="17">
        <f t="shared" si="2"/>
        <v>45.599999999999994</v>
      </c>
      <c r="G22" s="4">
        <f t="shared" si="1"/>
        <v>233.78086956521736</v>
      </c>
      <c r="H22" s="4">
        <f t="shared" si="1"/>
        <v>238.3408695652173</v>
      </c>
      <c r="I22" s="4">
        <f t="shared" si="1"/>
        <v>242.90086956521736</v>
      </c>
      <c r="J22" s="4">
        <f t="shared" si="1"/>
        <v>247.46086956521731</v>
      </c>
      <c r="K22" s="4">
        <f t="shared" si="1"/>
        <v>252.02086956521731</v>
      </c>
      <c r="L22" s="4">
        <f t="shared" si="1"/>
        <v>256.58086956521737</v>
      </c>
      <c r="M22" s="25">
        <f t="shared" si="1"/>
        <v>261.14086956521732</v>
      </c>
      <c r="N22" s="5"/>
    </row>
    <row r="23" spans="1:14" ht="15" x14ac:dyDescent="0.25">
      <c r="A23" s="1"/>
      <c r="B23" s="7"/>
      <c r="C23" s="8"/>
      <c r="D23" s="8"/>
      <c r="E23" s="21">
        <f>E22+5</f>
        <v>125</v>
      </c>
      <c r="F23" s="17">
        <f t="shared" si="2"/>
        <v>46.018749999999997</v>
      </c>
      <c r="G23" s="4">
        <f t="shared" si="1"/>
        <v>233.59736413043478</v>
      </c>
      <c r="H23" s="4">
        <f t="shared" si="1"/>
        <v>238.19923913043473</v>
      </c>
      <c r="I23" s="4">
        <f t="shared" si="1"/>
        <v>242.8011141304348</v>
      </c>
      <c r="J23" s="4">
        <f t="shared" si="1"/>
        <v>247.40298913043475</v>
      </c>
      <c r="K23" s="4">
        <f t="shared" si="1"/>
        <v>252.00486413043475</v>
      </c>
      <c r="L23" s="4">
        <f t="shared" si="1"/>
        <v>256.60673913043479</v>
      </c>
      <c r="M23" s="25">
        <f t="shared" si="1"/>
        <v>261.20861413043474</v>
      </c>
      <c r="N23" s="5"/>
    </row>
    <row r="24" spans="1:14" ht="15" x14ac:dyDescent="0.25">
      <c r="A24" s="1"/>
      <c r="B24" s="7"/>
      <c r="C24" s="8"/>
      <c r="D24" s="8"/>
      <c r="E24" s="21">
        <f>E22+10</f>
        <v>130</v>
      </c>
      <c r="F24" s="17">
        <f t="shared" si="2"/>
        <v>46.318999999999996</v>
      </c>
      <c r="G24" s="4">
        <f t="shared" si="1"/>
        <v>232.61990869565216</v>
      </c>
      <c r="H24" s="4">
        <f t="shared" si="1"/>
        <v>237.25180869565213</v>
      </c>
      <c r="I24" s="4">
        <f t="shared" si="1"/>
        <v>241.88370869565216</v>
      </c>
      <c r="J24" s="4">
        <f t="shared" si="1"/>
        <v>246.51560869565213</v>
      </c>
      <c r="K24" s="4">
        <f t="shared" si="1"/>
        <v>251.14750869565216</v>
      </c>
      <c r="L24" s="4">
        <f t="shared" si="1"/>
        <v>255.77940869565214</v>
      </c>
      <c r="M24" s="25">
        <f t="shared" si="1"/>
        <v>260.41130869565217</v>
      </c>
      <c r="N24" s="5"/>
    </row>
    <row r="25" spans="1:14" ht="15" x14ac:dyDescent="0.25">
      <c r="A25" s="1"/>
      <c r="B25" s="7"/>
      <c r="C25" s="8"/>
      <c r="D25" s="8"/>
      <c r="E25" s="21">
        <f>E22+15</f>
        <v>135</v>
      </c>
      <c r="F25" s="17">
        <f t="shared" si="2"/>
        <v>46.500749999999996</v>
      </c>
      <c r="G25" s="4">
        <f t="shared" si="1"/>
        <v>230.84850326086956</v>
      </c>
      <c r="H25" s="4">
        <f t="shared" si="1"/>
        <v>235.49857826086952</v>
      </c>
      <c r="I25" s="4">
        <f t="shared" si="1"/>
        <v>240.14865326086954</v>
      </c>
      <c r="J25" s="4">
        <f t="shared" si="1"/>
        <v>244.79872826086955</v>
      </c>
      <c r="K25" s="4">
        <f t="shared" si="1"/>
        <v>249.44880326086951</v>
      </c>
      <c r="L25" s="4">
        <f t="shared" si="1"/>
        <v>254.09887826086953</v>
      </c>
      <c r="M25" s="25">
        <f t="shared" si="1"/>
        <v>258.74895326086954</v>
      </c>
      <c r="N25" s="5"/>
    </row>
    <row r="26" spans="1:14" ht="15" x14ac:dyDescent="0.25">
      <c r="A26" s="1"/>
      <c r="B26" s="7"/>
      <c r="C26" s="8"/>
      <c r="D26" s="8"/>
      <c r="E26" s="21">
        <f>E22+20</f>
        <v>140</v>
      </c>
      <c r="F26" s="17">
        <f t="shared" si="2"/>
        <v>46.564</v>
      </c>
      <c r="G26" s="4">
        <f t="shared" si="1"/>
        <v>228.28314782608697</v>
      </c>
      <c r="H26" s="4">
        <f t="shared" si="1"/>
        <v>232.93954782608694</v>
      </c>
      <c r="I26" s="4">
        <f t="shared" si="1"/>
        <v>237.59594782608696</v>
      </c>
      <c r="J26" s="4">
        <f t="shared" si="1"/>
        <v>242.25234782608692</v>
      </c>
      <c r="K26" s="4">
        <f t="shared" si="1"/>
        <v>246.90874782608694</v>
      </c>
      <c r="L26" s="4">
        <f t="shared" si="1"/>
        <v>251.56514782608696</v>
      </c>
      <c r="M26" s="25">
        <f t="shared" si="1"/>
        <v>256.22154782608692</v>
      </c>
      <c r="N26" s="5"/>
    </row>
    <row r="27" spans="1:14" ht="15" x14ac:dyDescent="0.25">
      <c r="A27" s="1"/>
      <c r="B27" s="7"/>
      <c r="C27" s="8"/>
      <c r="D27" s="8"/>
      <c r="E27" s="21">
        <f>E22+25</f>
        <v>145</v>
      </c>
      <c r="F27" s="17">
        <f t="shared" si="2"/>
        <v>46.508749999999992</v>
      </c>
      <c r="G27" s="4">
        <f t="shared" si="1"/>
        <v>224.92384239130431</v>
      </c>
      <c r="H27" s="4">
        <f t="shared" si="1"/>
        <v>229.57471739130429</v>
      </c>
      <c r="I27" s="4">
        <f t="shared" si="1"/>
        <v>234.22559239130433</v>
      </c>
      <c r="J27" s="4">
        <f t="shared" si="1"/>
        <v>238.87646739130432</v>
      </c>
      <c r="K27" s="4">
        <f t="shared" si="1"/>
        <v>243.52734239130424</v>
      </c>
      <c r="L27" s="4">
        <f t="shared" si="1"/>
        <v>248.17821739130429</v>
      </c>
      <c r="M27" s="25">
        <f t="shared" si="1"/>
        <v>252.82909239130427</v>
      </c>
      <c r="N27" s="5"/>
    </row>
    <row r="28" spans="1:14" ht="15" x14ac:dyDescent="0.25">
      <c r="A28" s="1"/>
      <c r="B28" s="7"/>
      <c r="C28" s="8"/>
      <c r="D28" s="8"/>
      <c r="E28" s="21">
        <f>E22+30</f>
        <v>150</v>
      </c>
      <c r="F28" s="17">
        <f t="shared" si="2"/>
        <v>46.334999999999994</v>
      </c>
      <c r="G28" s="4">
        <f t="shared" si="1"/>
        <v>220.7705869565217</v>
      </c>
      <c r="H28" s="4">
        <f t="shared" si="1"/>
        <v>225.40408695652172</v>
      </c>
      <c r="I28" s="4">
        <f t="shared" si="1"/>
        <v>230.03758695652175</v>
      </c>
      <c r="J28" s="4">
        <f t="shared" si="1"/>
        <v>234.67108695652172</v>
      </c>
      <c r="K28" s="4">
        <f t="shared" si="1"/>
        <v>239.30458695652169</v>
      </c>
      <c r="L28" s="4">
        <f t="shared" si="1"/>
        <v>243.93808695652172</v>
      </c>
      <c r="M28" s="25">
        <f t="shared" si="1"/>
        <v>248.57158695652168</v>
      </c>
      <c r="N28" s="5"/>
    </row>
    <row r="29" spans="1:14" ht="15" x14ac:dyDescent="0.25">
      <c r="A29" s="1"/>
      <c r="B29" s="7"/>
      <c r="C29" s="8"/>
      <c r="D29" s="8"/>
      <c r="E29" s="21">
        <f>E22+35</f>
        <v>155</v>
      </c>
      <c r="F29" s="17">
        <f t="shared" si="2"/>
        <v>46.042749999999998</v>
      </c>
      <c r="G29" s="4">
        <f t="shared" si="1"/>
        <v>215.82338152173912</v>
      </c>
      <c r="H29" s="4">
        <f t="shared" si="1"/>
        <v>220.4276565217391</v>
      </c>
      <c r="I29" s="4">
        <f t="shared" si="1"/>
        <v>225.03193152173912</v>
      </c>
      <c r="J29" s="4">
        <f t="shared" si="1"/>
        <v>229.6362065217391</v>
      </c>
      <c r="K29" s="4">
        <f t="shared" si="1"/>
        <v>234.24048152173907</v>
      </c>
      <c r="L29" s="4">
        <f t="shared" si="1"/>
        <v>238.8447565217391</v>
      </c>
      <c r="M29" s="25">
        <f t="shared" si="1"/>
        <v>243.44903152173913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 objects="1" scenarios="1"/>
  <mergeCells count="14">
    <mergeCell ref="B35:I35"/>
    <mergeCell ref="E34:M34"/>
    <mergeCell ref="E33:I33"/>
    <mergeCell ref="B2:M2"/>
    <mergeCell ref="B3:M3"/>
    <mergeCell ref="B5:D5"/>
    <mergeCell ref="G13:M13"/>
    <mergeCell ref="G12:M12"/>
    <mergeCell ref="E32:M32"/>
    <mergeCell ref="B22:D22"/>
    <mergeCell ref="B7:C7"/>
    <mergeCell ref="H7:H9"/>
    <mergeCell ref="E30:M30"/>
    <mergeCell ref="E31:M31"/>
  </mergeCells>
  <phoneticPr fontId="0" type="noConversion"/>
  <conditionalFormatting sqref="G15:G29">
    <cfRule type="cellIs" dxfId="34" priority="1" stopIfTrue="1" operator="equal">
      <formula>MAX($G$15:$G$29)</formula>
    </cfRule>
  </conditionalFormatting>
  <conditionalFormatting sqref="H15:H29">
    <cfRule type="cellIs" dxfId="33" priority="2" stopIfTrue="1" operator="equal">
      <formula>MAX($H$15:$H$29)</formula>
    </cfRule>
  </conditionalFormatting>
  <conditionalFormatting sqref="I15:I29">
    <cfRule type="cellIs" dxfId="32" priority="3" stopIfTrue="1" operator="equal">
      <formula>MAX($I$15:$I$29)</formula>
    </cfRule>
  </conditionalFormatting>
  <conditionalFormatting sqref="J15:J29">
    <cfRule type="cellIs" dxfId="31" priority="4" stopIfTrue="1" operator="equal">
      <formula>MAX($J$15:$J$29)</formula>
    </cfRule>
  </conditionalFormatting>
  <conditionalFormatting sqref="K15:K29">
    <cfRule type="cellIs" dxfId="30" priority="5" stopIfTrue="1" operator="equal">
      <formula>MAX($K$15:$K$29)</formula>
    </cfRule>
  </conditionalFormatting>
  <conditionalFormatting sqref="L15:L29">
    <cfRule type="cellIs" dxfId="29" priority="6" stopIfTrue="1" operator="equal">
      <formula>MAX($L$15:$L$29)</formula>
    </cfRule>
  </conditionalFormatting>
  <conditionalFormatting sqref="M15:M29">
    <cfRule type="cellIs" dxfId="28" priority="7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autoPageBreaks="0" fitToPage="1"/>
  </sheetPr>
  <dimension ref="A1:N41"/>
  <sheetViews>
    <sheetView showGridLines="0" workbookViewId="0"/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48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 t="shared" ref="G14:M14" si="0">$C$11/G$10</f>
        <v>8.9227774172615182E-2</v>
      </c>
      <c r="H14" s="33">
        <f t="shared" si="0"/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85</v>
      </c>
      <c r="F15" s="17">
        <f>(0.9005*$E15)-(0.00317*($E15*$E15))</f>
        <v>53.639250000000004</v>
      </c>
      <c r="G15" s="4">
        <f t="shared" ref="G15:M29" si="1">(G$10*$F15)-($C$11*$E15)</f>
        <v>308.56775760869573</v>
      </c>
      <c r="H15" s="4">
        <f t="shared" si="1"/>
        <v>313.93168260869572</v>
      </c>
      <c r="I15" s="4">
        <f t="shared" si="1"/>
        <v>319.29560760869572</v>
      </c>
      <c r="J15" s="4">
        <f t="shared" si="1"/>
        <v>324.65953260869571</v>
      </c>
      <c r="K15" s="4">
        <f t="shared" si="1"/>
        <v>330.02345760869571</v>
      </c>
      <c r="L15" s="4">
        <f t="shared" si="1"/>
        <v>335.3873826086957</v>
      </c>
      <c r="M15" s="25">
        <f t="shared" si="1"/>
        <v>340.7513076086957</v>
      </c>
      <c r="N15" s="5"/>
    </row>
    <row r="16" spans="1:14" ht="15" x14ac:dyDescent="0.25">
      <c r="A16" s="1"/>
      <c r="B16" s="7"/>
      <c r="C16" s="5"/>
      <c r="D16" s="8"/>
      <c r="E16" s="20">
        <f>E22-30</f>
        <v>90</v>
      </c>
      <c r="F16" s="17">
        <f t="shared" ref="F16:F29" si="2">(0.9005*$E16)-(0.00317*($E16*$E16))</f>
        <v>55.368000000000002</v>
      </c>
      <c r="G16" s="4">
        <f t="shared" si="1"/>
        <v>317.16125217391311</v>
      </c>
      <c r="H16" s="4">
        <f t="shared" si="1"/>
        <v>322.69805217391308</v>
      </c>
      <c r="I16" s="4">
        <f t="shared" si="1"/>
        <v>328.23485217391311</v>
      </c>
      <c r="J16" s="4">
        <f t="shared" si="1"/>
        <v>333.77165217391308</v>
      </c>
      <c r="K16" s="4">
        <f t="shared" si="1"/>
        <v>339.30845217391305</v>
      </c>
      <c r="L16" s="4">
        <f t="shared" si="1"/>
        <v>344.84525217391308</v>
      </c>
      <c r="M16" s="25">
        <f t="shared" si="1"/>
        <v>350.38205217391305</v>
      </c>
      <c r="N16" s="5"/>
    </row>
    <row r="17" spans="1:14" ht="15" x14ac:dyDescent="0.25">
      <c r="A17" s="1"/>
      <c r="B17" s="7"/>
      <c r="C17" s="8"/>
      <c r="D17" s="8"/>
      <c r="E17" s="20">
        <f>E22-25</f>
        <v>95</v>
      </c>
      <c r="F17" s="17">
        <f t="shared" si="2"/>
        <v>56.938249999999996</v>
      </c>
      <c r="G17" s="4">
        <f t="shared" si="1"/>
        <v>324.69279673913042</v>
      </c>
      <c r="H17" s="4">
        <f t="shared" si="1"/>
        <v>330.38662173913042</v>
      </c>
      <c r="I17" s="4">
        <f t="shared" si="1"/>
        <v>336.08044673913042</v>
      </c>
      <c r="J17" s="4">
        <f t="shared" si="1"/>
        <v>341.77427173913043</v>
      </c>
      <c r="K17" s="4">
        <f t="shared" si="1"/>
        <v>347.46809673913037</v>
      </c>
      <c r="L17" s="4">
        <f t="shared" si="1"/>
        <v>353.16192173913043</v>
      </c>
      <c r="M17" s="25">
        <f t="shared" si="1"/>
        <v>358.85574673913038</v>
      </c>
      <c r="N17" s="5"/>
    </row>
    <row r="18" spans="1:14" ht="15" x14ac:dyDescent="0.25">
      <c r="A18" s="1"/>
      <c r="B18" s="7"/>
      <c r="C18" s="5"/>
      <c r="D18" s="8"/>
      <c r="E18" s="20">
        <f>E22-20</f>
        <v>100</v>
      </c>
      <c r="F18" s="17">
        <f t="shared" si="2"/>
        <v>58.349999999999994</v>
      </c>
      <c r="G18" s="4">
        <f t="shared" si="1"/>
        <v>331.16239130434781</v>
      </c>
      <c r="H18" s="4">
        <f t="shared" si="1"/>
        <v>336.99739130434779</v>
      </c>
      <c r="I18" s="4">
        <f t="shared" si="1"/>
        <v>342.83239130434782</v>
      </c>
      <c r="J18" s="4">
        <f t="shared" si="1"/>
        <v>348.66739130434775</v>
      </c>
      <c r="K18" s="4">
        <f t="shared" si="1"/>
        <v>354.50239130434773</v>
      </c>
      <c r="L18" s="4">
        <f t="shared" si="1"/>
        <v>360.33739130434776</v>
      </c>
      <c r="M18" s="25">
        <f t="shared" si="1"/>
        <v>366.17239130434774</v>
      </c>
      <c r="N18" s="5"/>
    </row>
    <row r="19" spans="1:14" ht="15" x14ac:dyDescent="0.25">
      <c r="A19" s="1"/>
      <c r="B19" s="7"/>
      <c r="C19" s="5"/>
      <c r="D19" s="8"/>
      <c r="E19" s="20">
        <f>E22-15</f>
        <v>105</v>
      </c>
      <c r="F19" s="17">
        <f t="shared" si="2"/>
        <v>59.603249999999996</v>
      </c>
      <c r="G19" s="4">
        <f t="shared" si="1"/>
        <v>336.57003586956523</v>
      </c>
      <c r="H19" s="4">
        <f t="shared" si="1"/>
        <v>342.53036086956513</v>
      </c>
      <c r="I19" s="4">
        <f t="shared" si="1"/>
        <v>348.49068586956525</v>
      </c>
      <c r="J19" s="4">
        <f t="shared" si="1"/>
        <v>354.45101086956515</v>
      </c>
      <c r="K19" s="4">
        <f t="shared" si="1"/>
        <v>360.41133586956516</v>
      </c>
      <c r="L19" s="4">
        <f t="shared" si="1"/>
        <v>366.37166086956518</v>
      </c>
      <c r="M19" s="25">
        <f t="shared" si="1"/>
        <v>372.33198586956519</v>
      </c>
      <c r="N19" s="5"/>
    </row>
    <row r="20" spans="1:14" ht="15" x14ac:dyDescent="0.25">
      <c r="A20" s="1"/>
      <c r="B20" s="7"/>
      <c r="C20" s="8"/>
      <c r="D20" s="8"/>
      <c r="E20" s="20">
        <f>E22-10</f>
        <v>110</v>
      </c>
      <c r="F20" s="17">
        <f t="shared" si="2"/>
        <v>60.697999999999993</v>
      </c>
      <c r="G20" s="4">
        <f t="shared" si="1"/>
        <v>340.91573043478257</v>
      </c>
      <c r="H20" s="4">
        <f t="shared" si="1"/>
        <v>346.98553043478256</v>
      </c>
      <c r="I20" s="4">
        <f t="shared" si="1"/>
        <v>353.0553304347826</v>
      </c>
      <c r="J20" s="4">
        <f t="shared" si="1"/>
        <v>359.12513043478259</v>
      </c>
      <c r="K20" s="4">
        <f t="shared" si="1"/>
        <v>365.19493043478258</v>
      </c>
      <c r="L20" s="4">
        <f t="shared" si="1"/>
        <v>371.26473043478256</v>
      </c>
      <c r="M20" s="25">
        <f t="shared" si="1"/>
        <v>377.33453043478255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115</v>
      </c>
      <c r="F21" s="17">
        <f t="shared" si="2"/>
        <v>61.634249999999987</v>
      </c>
      <c r="G21" s="4">
        <f t="shared" si="1"/>
        <v>344.19947499999995</v>
      </c>
      <c r="H21" s="4">
        <f t="shared" si="1"/>
        <v>350.36289999999991</v>
      </c>
      <c r="I21" s="4">
        <f t="shared" si="1"/>
        <v>356.52632499999993</v>
      </c>
      <c r="J21" s="4">
        <f t="shared" si="1"/>
        <v>362.68974999999989</v>
      </c>
      <c r="K21" s="4">
        <f t="shared" si="1"/>
        <v>368.85317499999991</v>
      </c>
      <c r="L21" s="4">
        <f t="shared" si="1"/>
        <v>375.01659999999993</v>
      </c>
      <c r="M21" s="25">
        <f t="shared" si="1"/>
        <v>381.18002499999989</v>
      </c>
      <c r="N21" s="5"/>
    </row>
    <row r="22" spans="1:14" ht="15.75" thickBot="1" x14ac:dyDescent="0.3">
      <c r="A22" s="1"/>
      <c r="B22" s="95"/>
      <c r="C22" s="96"/>
      <c r="D22" s="96"/>
      <c r="E22" s="30">
        <v>120</v>
      </c>
      <c r="F22" s="17">
        <f t="shared" si="2"/>
        <v>62.411999999999999</v>
      </c>
      <c r="G22" s="4">
        <f t="shared" si="1"/>
        <v>346.42126956521736</v>
      </c>
      <c r="H22" s="4">
        <f t="shared" si="1"/>
        <v>352.66246956521735</v>
      </c>
      <c r="I22" s="4">
        <f t="shared" si="1"/>
        <v>358.9036695652174</v>
      </c>
      <c r="J22" s="4">
        <f t="shared" si="1"/>
        <v>365.14486956521739</v>
      </c>
      <c r="K22" s="4">
        <f t="shared" si="1"/>
        <v>371.38606956521733</v>
      </c>
      <c r="L22" s="4">
        <f t="shared" si="1"/>
        <v>377.62726956521738</v>
      </c>
      <c r="M22" s="25">
        <f t="shared" si="1"/>
        <v>383.86846956521737</v>
      </c>
      <c r="N22" s="5"/>
    </row>
    <row r="23" spans="1:14" ht="15" x14ac:dyDescent="0.25">
      <c r="A23" s="1"/>
      <c r="B23" s="7"/>
      <c r="C23" s="8"/>
      <c r="D23" s="8"/>
      <c r="E23" s="21">
        <f>E22+5</f>
        <v>125</v>
      </c>
      <c r="F23" s="17">
        <f t="shared" si="2"/>
        <v>63.03125</v>
      </c>
      <c r="G23" s="4">
        <f t="shared" si="1"/>
        <v>347.5811141304348</v>
      </c>
      <c r="H23" s="4">
        <f t="shared" si="1"/>
        <v>353.88423913043482</v>
      </c>
      <c r="I23" s="4">
        <f t="shared" si="1"/>
        <v>360.18736413043484</v>
      </c>
      <c r="J23" s="4">
        <f t="shared" si="1"/>
        <v>366.49048913043475</v>
      </c>
      <c r="K23" s="4">
        <f t="shared" si="1"/>
        <v>372.79361413043478</v>
      </c>
      <c r="L23" s="4">
        <f t="shared" si="1"/>
        <v>379.0967391304348</v>
      </c>
      <c r="M23" s="25">
        <f t="shared" si="1"/>
        <v>385.39986413043482</v>
      </c>
      <c r="N23" s="5"/>
    </row>
    <row r="24" spans="1:14" ht="15" x14ac:dyDescent="0.25">
      <c r="A24" s="1"/>
      <c r="B24" s="7"/>
      <c r="C24" s="8"/>
      <c r="D24" s="8"/>
      <c r="E24" s="21">
        <f>E22+10</f>
        <v>130</v>
      </c>
      <c r="F24" s="17">
        <f t="shared" si="2"/>
        <v>63.491999999999997</v>
      </c>
      <c r="G24" s="4">
        <f t="shared" si="1"/>
        <v>347.67900869565216</v>
      </c>
      <c r="H24" s="4">
        <f t="shared" si="1"/>
        <v>354.02820869565215</v>
      </c>
      <c r="I24" s="4">
        <f t="shared" si="1"/>
        <v>360.37740869565221</v>
      </c>
      <c r="J24" s="4">
        <f t="shared" si="1"/>
        <v>366.72660869565215</v>
      </c>
      <c r="K24" s="4">
        <f t="shared" si="1"/>
        <v>373.07580869565214</v>
      </c>
      <c r="L24" s="4">
        <f t="shared" si="1"/>
        <v>379.4250086956522</v>
      </c>
      <c r="M24" s="25">
        <f t="shared" si="1"/>
        <v>385.77420869565213</v>
      </c>
      <c r="N24" s="5"/>
    </row>
    <row r="25" spans="1:14" ht="15" x14ac:dyDescent="0.25">
      <c r="A25" s="1"/>
      <c r="B25" s="7"/>
      <c r="C25" s="8"/>
      <c r="D25" s="8"/>
      <c r="E25" s="21">
        <f>E22+15</f>
        <v>135</v>
      </c>
      <c r="F25" s="17">
        <f t="shared" si="2"/>
        <v>63.794249999999991</v>
      </c>
      <c r="G25" s="4">
        <f t="shared" si="1"/>
        <v>346.71495326086949</v>
      </c>
      <c r="H25" s="4">
        <f t="shared" si="1"/>
        <v>353.09437826086952</v>
      </c>
      <c r="I25" s="4">
        <f t="shared" si="1"/>
        <v>359.47380326086954</v>
      </c>
      <c r="J25" s="4">
        <f t="shared" si="1"/>
        <v>365.85322826086951</v>
      </c>
      <c r="K25" s="4">
        <f t="shared" si="1"/>
        <v>372.23265326086948</v>
      </c>
      <c r="L25" s="4">
        <f t="shared" si="1"/>
        <v>378.61207826086951</v>
      </c>
      <c r="M25" s="25">
        <f t="shared" si="1"/>
        <v>384.99150326086948</v>
      </c>
      <c r="N25" s="5"/>
    </row>
    <row r="26" spans="1:14" ht="15" x14ac:dyDescent="0.25">
      <c r="A26" s="1"/>
      <c r="B26" s="7"/>
      <c r="C26" s="8"/>
      <c r="D26" s="8"/>
      <c r="E26" s="21">
        <f>E22+20</f>
        <v>140</v>
      </c>
      <c r="F26" s="17">
        <f t="shared" si="2"/>
        <v>63.937999999999988</v>
      </c>
      <c r="G26" s="4">
        <f t="shared" si="1"/>
        <v>344.68894782608686</v>
      </c>
      <c r="H26" s="4">
        <f t="shared" si="1"/>
        <v>351.08274782608686</v>
      </c>
      <c r="I26" s="4">
        <f t="shared" si="1"/>
        <v>357.47654782608686</v>
      </c>
      <c r="J26" s="4">
        <f t="shared" si="1"/>
        <v>363.87034782608686</v>
      </c>
      <c r="K26" s="4">
        <f t="shared" si="1"/>
        <v>370.26414782608686</v>
      </c>
      <c r="L26" s="4">
        <f t="shared" si="1"/>
        <v>376.65794782608685</v>
      </c>
      <c r="M26" s="25">
        <f t="shared" si="1"/>
        <v>383.05174782608685</v>
      </c>
      <c r="N26" s="5"/>
    </row>
    <row r="27" spans="1:14" ht="15" x14ac:dyDescent="0.25">
      <c r="A27" s="1"/>
      <c r="B27" s="7"/>
      <c r="C27" s="8"/>
      <c r="D27" s="8"/>
      <c r="E27" s="21">
        <f>E22+25</f>
        <v>145</v>
      </c>
      <c r="F27" s="17">
        <f t="shared" si="2"/>
        <v>63.923249999999996</v>
      </c>
      <c r="G27" s="4">
        <f t="shared" si="1"/>
        <v>341.60099239130432</v>
      </c>
      <c r="H27" s="4">
        <f t="shared" si="1"/>
        <v>347.99331739130434</v>
      </c>
      <c r="I27" s="4">
        <f t="shared" si="1"/>
        <v>354.38564239130437</v>
      </c>
      <c r="J27" s="4">
        <f t="shared" si="1"/>
        <v>360.77796739130429</v>
      </c>
      <c r="K27" s="4">
        <f t="shared" si="1"/>
        <v>367.17029239130432</v>
      </c>
      <c r="L27" s="4">
        <f t="shared" si="1"/>
        <v>373.56261739130434</v>
      </c>
      <c r="M27" s="25">
        <f t="shared" si="1"/>
        <v>379.95494239130426</v>
      </c>
      <c r="N27" s="5"/>
    </row>
    <row r="28" spans="1:14" ht="15" x14ac:dyDescent="0.25">
      <c r="A28" s="1"/>
      <c r="B28" s="7"/>
      <c r="C28" s="8"/>
      <c r="D28" s="8"/>
      <c r="E28" s="21">
        <f>E22+30</f>
        <v>150</v>
      </c>
      <c r="F28" s="17">
        <f t="shared" si="2"/>
        <v>63.749999999999986</v>
      </c>
      <c r="G28" s="4">
        <f t="shared" si="1"/>
        <v>337.45108695652169</v>
      </c>
      <c r="H28" s="4">
        <f t="shared" si="1"/>
        <v>343.82608695652164</v>
      </c>
      <c r="I28" s="4">
        <f t="shared" si="1"/>
        <v>350.20108695652169</v>
      </c>
      <c r="J28" s="4">
        <f t="shared" si="1"/>
        <v>356.57608695652164</v>
      </c>
      <c r="K28" s="4">
        <f t="shared" si="1"/>
        <v>362.95108695652164</v>
      </c>
      <c r="L28" s="4">
        <f t="shared" si="1"/>
        <v>369.32608695652164</v>
      </c>
      <c r="M28" s="25">
        <f t="shared" si="1"/>
        <v>375.70108695652164</v>
      </c>
      <c r="N28" s="5"/>
    </row>
    <row r="29" spans="1:14" ht="15" x14ac:dyDescent="0.25">
      <c r="A29" s="1"/>
      <c r="B29" s="7"/>
      <c r="C29" s="8"/>
      <c r="D29" s="8"/>
      <c r="E29" s="21">
        <f>E22+35</f>
        <v>155</v>
      </c>
      <c r="F29" s="17">
        <f t="shared" si="2"/>
        <v>63.418249999999986</v>
      </c>
      <c r="G29" s="4">
        <f t="shared" si="1"/>
        <v>332.23923152173904</v>
      </c>
      <c r="H29" s="4">
        <f t="shared" si="1"/>
        <v>338.58105652173901</v>
      </c>
      <c r="I29" s="4">
        <f t="shared" si="1"/>
        <v>344.92288152173904</v>
      </c>
      <c r="J29" s="4">
        <f t="shared" si="1"/>
        <v>351.26470652173901</v>
      </c>
      <c r="K29" s="4">
        <f t="shared" si="1"/>
        <v>357.60653152173899</v>
      </c>
      <c r="L29" s="4">
        <f t="shared" si="1"/>
        <v>363.94835652173902</v>
      </c>
      <c r="M29" s="25">
        <f t="shared" si="1"/>
        <v>370.29018152173899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 objects="1" scenarios="1"/>
  <mergeCells count="14">
    <mergeCell ref="E31:M31"/>
    <mergeCell ref="B35:I35"/>
    <mergeCell ref="E34:M34"/>
    <mergeCell ref="E33:I33"/>
    <mergeCell ref="B2:M2"/>
    <mergeCell ref="B3:M3"/>
    <mergeCell ref="B5:D5"/>
    <mergeCell ref="G13:M13"/>
    <mergeCell ref="G12:M12"/>
    <mergeCell ref="E32:M32"/>
    <mergeCell ref="B22:D22"/>
    <mergeCell ref="B7:C7"/>
    <mergeCell ref="H7:H9"/>
    <mergeCell ref="E30:M30"/>
  </mergeCells>
  <phoneticPr fontId="0" type="noConversion"/>
  <conditionalFormatting sqref="G15:G29">
    <cfRule type="cellIs" dxfId="27" priority="1" stopIfTrue="1" operator="equal">
      <formula>MAX($G$15:$G$29)</formula>
    </cfRule>
  </conditionalFormatting>
  <conditionalFormatting sqref="H15:H29">
    <cfRule type="cellIs" dxfId="26" priority="2" stopIfTrue="1" operator="equal">
      <formula>MAX($H$15:$H$29)</formula>
    </cfRule>
  </conditionalFormatting>
  <conditionalFormatting sqref="I15:I29">
    <cfRule type="cellIs" dxfId="25" priority="3" stopIfTrue="1" operator="equal">
      <formula>MAX($I$15:$I$29)</formula>
    </cfRule>
  </conditionalFormatting>
  <conditionalFormatting sqref="J15:J29">
    <cfRule type="cellIs" dxfId="24" priority="4" stopIfTrue="1" operator="equal">
      <formula>MAX($J$15:$J$29)</formula>
    </cfRule>
  </conditionalFormatting>
  <conditionalFormatting sqref="K15:K29">
    <cfRule type="cellIs" dxfId="23" priority="5" stopIfTrue="1" operator="equal">
      <formula>MAX($K$15:$K$29)</formula>
    </cfRule>
  </conditionalFormatting>
  <conditionalFormatting sqref="L15:L29">
    <cfRule type="cellIs" dxfId="22" priority="6" stopIfTrue="1" operator="equal">
      <formula>MAX($L$15:$L$29)</formula>
    </cfRule>
  </conditionalFormatting>
  <conditionalFormatting sqref="M15:M29">
    <cfRule type="cellIs" dxfId="21" priority="7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autoPageBreaks="0" fitToPage="1"/>
  </sheetPr>
  <dimension ref="A1:N41"/>
  <sheetViews>
    <sheetView showGridLines="0" workbookViewId="0">
      <selection activeCell="Q10" sqref="Q10"/>
    </sheetView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46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 t="shared" ref="G14:M14" si="0">$C$11/G$10</f>
        <v>8.9227774172615182E-2</v>
      </c>
      <c r="H14" s="33">
        <f t="shared" si="0"/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65</v>
      </c>
      <c r="F15" s="17">
        <f>(0.435*$E15)-(0.00155*($E15*$E15))</f>
        <v>21.72625</v>
      </c>
      <c r="G15" s="4">
        <f t="shared" ref="G15:M29" si="1">(G$10*$F15)-($C$11*$E15)</f>
        <v>106.7071793478261</v>
      </c>
      <c r="H15" s="4">
        <f t="shared" si="1"/>
        <v>108.87980434782608</v>
      </c>
      <c r="I15" s="4">
        <f t="shared" si="1"/>
        <v>111.05242934782609</v>
      </c>
      <c r="J15" s="4">
        <f t="shared" si="1"/>
        <v>113.2250543478261</v>
      </c>
      <c r="K15" s="4">
        <f t="shared" si="1"/>
        <v>115.39767934782608</v>
      </c>
      <c r="L15" s="4">
        <f t="shared" si="1"/>
        <v>117.5703043478261</v>
      </c>
      <c r="M15" s="25">
        <f t="shared" si="1"/>
        <v>119.74292934782608</v>
      </c>
      <c r="N15" s="5"/>
    </row>
    <row r="16" spans="1:14" ht="15" x14ac:dyDescent="0.25">
      <c r="A16" s="1"/>
      <c r="B16" s="7"/>
      <c r="C16" s="5"/>
      <c r="D16" s="8"/>
      <c r="E16" s="20">
        <f>E22-30</f>
        <v>70</v>
      </c>
      <c r="F16" s="17">
        <f t="shared" ref="F16:F29" si="2">(0.435*$E16)-(0.00155*($E16*$E16))</f>
        <v>22.855</v>
      </c>
      <c r="G16" s="4">
        <f t="shared" si="1"/>
        <v>111.28067391304347</v>
      </c>
      <c r="H16" s="4">
        <f t="shared" si="1"/>
        <v>113.56617391304346</v>
      </c>
      <c r="I16" s="4">
        <f t="shared" si="1"/>
        <v>115.85167391304347</v>
      </c>
      <c r="J16" s="4">
        <f t="shared" si="1"/>
        <v>118.13717391304348</v>
      </c>
      <c r="K16" s="4">
        <f t="shared" si="1"/>
        <v>120.42267391304347</v>
      </c>
      <c r="L16" s="4">
        <f t="shared" si="1"/>
        <v>122.70817391304348</v>
      </c>
      <c r="M16" s="25">
        <f t="shared" si="1"/>
        <v>124.99367391304347</v>
      </c>
      <c r="N16" s="5"/>
    </row>
    <row r="17" spans="1:14" ht="15" x14ac:dyDescent="0.25">
      <c r="A17" s="1"/>
      <c r="B17" s="7"/>
      <c r="C17" s="8"/>
      <c r="D17" s="8"/>
      <c r="E17" s="20">
        <f>E22-25</f>
        <v>75</v>
      </c>
      <c r="F17" s="17">
        <f t="shared" si="2"/>
        <v>23.90625</v>
      </c>
      <c r="G17" s="4">
        <f t="shared" si="1"/>
        <v>115.33491847826087</v>
      </c>
      <c r="H17" s="4">
        <f t="shared" si="1"/>
        <v>117.72554347826087</v>
      </c>
      <c r="I17" s="4">
        <f t="shared" si="1"/>
        <v>120.11616847826087</v>
      </c>
      <c r="J17" s="4">
        <f t="shared" si="1"/>
        <v>122.50679347826087</v>
      </c>
      <c r="K17" s="4">
        <f t="shared" si="1"/>
        <v>124.89741847826087</v>
      </c>
      <c r="L17" s="4">
        <f t="shared" si="1"/>
        <v>127.28804347826087</v>
      </c>
      <c r="M17" s="25">
        <f t="shared" si="1"/>
        <v>129.67866847826087</v>
      </c>
      <c r="N17" s="5"/>
    </row>
    <row r="18" spans="1:14" ht="15" x14ac:dyDescent="0.25">
      <c r="A18" s="1"/>
      <c r="B18" s="7"/>
      <c r="C18" s="5"/>
      <c r="D18" s="8"/>
      <c r="E18" s="20">
        <f>E22-20</f>
        <v>80</v>
      </c>
      <c r="F18" s="17">
        <f t="shared" si="2"/>
        <v>24.879999999999995</v>
      </c>
      <c r="G18" s="4">
        <f t="shared" si="1"/>
        <v>118.86991304347823</v>
      </c>
      <c r="H18" s="4">
        <f t="shared" si="1"/>
        <v>121.35791304347823</v>
      </c>
      <c r="I18" s="4">
        <f t="shared" si="1"/>
        <v>123.84591304347823</v>
      </c>
      <c r="J18" s="4">
        <f t="shared" si="1"/>
        <v>126.33391304347823</v>
      </c>
      <c r="K18" s="4">
        <f t="shared" si="1"/>
        <v>128.82191304347822</v>
      </c>
      <c r="L18" s="4">
        <f t="shared" si="1"/>
        <v>131.30991304347822</v>
      </c>
      <c r="M18" s="25">
        <f t="shared" si="1"/>
        <v>133.79791304347822</v>
      </c>
      <c r="N18" s="5"/>
    </row>
    <row r="19" spans="1:14" ht="15" x14ac:dyDescent="0.25">
      <c r="A19" s="1"/>
      <c r="B19" s="7"/>
      <c r="C19" s="5"/>
      <c r="D19" s="8"/>
      <c r="E19" s="20">
        <f>E22-15</f>
        <v>85</v>
      </c>
      <c r="F19" s="17">
        <f t="shared" si="2"/>
        <v>25.776250000000001</v>
      </c>
      <c r="G19" s="4">
        <f t="shared" si="1"/>
        <v>121.88565760869568</v>
      </c>
      <c r="H19" s="4">
        <f t="shared" si="1"/>
        <v>124.46328260869566</v>
      </c>
      <c r="I19" s="4">
        <f t="shared" si="1"/>
        <v>127.04090760869568</v>
      </c>
      <c r="J19" s="4">
        <f t="shared" si="1"/>
        <v>129.61853260869566</v>
      </c>
      <c r="K19" s="4">
        <f t="shared" si="1"/>
        <v>132.19615760869564</v>
      </c>
      <c r="L19" s="4">
        <f t="shared" si="1"/>
        <v>134.77378260869565</v>
      </c>
      <c r="M19" s="25">
        <f t="shared" si="1"/>
        <v>137.35140760869567</v>
      </c>
      <c r="N19" s="5"/>
    </row>
    <row r="20" spans="1:14" ht="15" x14ac:dyDescent="0.25">
      <c r="A20" s="1"/>
      <c r="B20" s="7"/>
      <c r="C20" s="8"/>
      <c r="D20" s="8"/>
      <c r="E20" s="20">
        <f>E22-10</f>
        <v>90</v>
      </c>
      <c r="F20" s="17">
        <f t="shared" si="2"/>
        <v>26.594999999999999</v>
      </c>
      <c r="G20" s="4">
        <f t="shared" si="1"/>
        <v>124.38215217391304</v>
      </c>
      <c r="H20" s="4">
        <f t="shared" si="1"/>
        <v>127.04165217391302</v>
      </c>
      <c r="I20" s="4">
        <f t="shared" si="1"/>
        <v>129.70115217391304</v>
      </c>
      <c r="J20" s="4">
        <f t="shared" si="1"/>
        <v>132.36065217391302</v>
      </c>
      <c r="K20" s="4">
        <f t="shared" si="1"/>
        <v>135.020152173913</v>
      </c>
      <c r="L20" s="4">
        <f t="shared" si="1"/>
        <v>137.67965217391304</v>
      </c>
      <c r="M20" s="25">
        <f t="shared" si="1"/>
        <v>140.33915217391302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95</v>
      </c>
      <c r="F21" s="17">
        <f t="shared" si="2"/>
        <v>27.336250000000003</v>
      </c>
      <c r="G21" s="4">
        <f t="shared" si="1"/>
        <v>126.35939673913046</v>
      </c>
      <c r="H21" s="4">
        <f t="shared" si="1"/>
        <v>129.09302173913045</v>
      </c>
      <c r="I21" s="4">
        <f t="shared" si="1"/>
        <v>131.82664673913047</v>
      </c>
      <c r="J21" s="4">
        <f t="shared" si="1"/>
        <v>134.56027173913046</v>
      </c>
      <c r="K21" s="4">
        <f t="shared" si="1"/>
        <v>137.29389673913045</v>
      </c>
      <c r="L21" s="4">
        <f t="shared" si="1"/>
        <v>140.02752173913046</v>
      </c>
      <c r="M21" s="25">
        <f t="shared" si="1"/>
        <v>142.76114673913045</v>
      </c>
      <c r="N21" s="5"/>
    </row>
    <row r="22" spans="1:14" ht="15.75" thickBot="1" x14ac:dyDescent="0.3">
      <c r="A22" s="1"/>
      <c r="B22" s="95"/>
      <c r="C22" s="96"/>
      <c r="D22" s="96"/>
      <c r="E22" s="30">
        <v>100</v>
      </c>
      <c r="F22" s="17">
        <f t="shared" si="2"/>
        <v>28</v>
      </c>
      <c r="G22" s="4">
        <f t="shared" si="1"/>
        <v>127.81739130434782</v>
      </c>
      <c r="H22" s="4">
        <f t="shared" si="1"/>
        <v>130.61739130434785</v>
      </c>
      <c r="I22" s="4">
        <f t="shared" si="1"/>
        <v>133.41739130434786</v>
      </c>
      <c r="J22" s="4">
        <f t="shared" si="1"/>
        <v>136.21739130434781</v>
      </c>
      <c r="K22" s="4">
        <f t="shared" si="1"/>
        <v>139.01739130434783</v>
      </c>
      <c r="L22" s="4">
        <f t="shared" si="1"/>
        <v>141.81739130434784</v>
      </c>
      <c r="M22" s="25">
        <f t="shared" si="1"/>
        <v>144.61739130434785</v>
      </c>
      <c r="N22" s="5"/>
    </row>
    <row r="23" spans="1:14" ht="15" x14ac:dyDescent="0.25">
      <c r="A23" s="1"/>
      <c r="B23" s="7"/>
      <c r="C23" s="8"/>
      <c r="D23" s="8"/>
      <c r="E23" s="21">
        <f>E22+5</f>
        <v>105</v>
      </c>
      <c r="F23" s="17">
        <f t="shared" si="2"/>
        <v>28.586249999999996</v>
      </c>
      <c r="G23" s="4">
        <f t="shared" si="1"/>
        <v>128.75613586956518</v>
      </c>
      <c r="H23" s="4">
        <f t="shared" si="1"/>
        <v>131.61476086956517</v>
      </c>
      <c r="I23" s="4">
        <f t="shared" si="1"/>
        <v>134.47338586956519</v>
      </c>
      <c r="J23" s="4">
        <f t="shared" si="1"/>
        <v>137.33201086956518</v>
      </c>
      <c r="K23" s="4">
        <f t="shared" si="1"/>
        <v>140.19063586956517</v>
      </c>
      <c r="L23" s="4">
        <f t="shared" si="1"/>
        <v>143.04926086956519</v>
      </c>
      <c r="M23" s="25">
        <f t="shared" si="1"/>
        <v>145.90788586956518</v>
      </c>
      <c r="N23" s="5"/>
    </row>
    <row r="24" spans="1:14" ht="15" x14ac:dyDescent="0.25">
      <c r="A24" s="1"/>
      <c r="B24" s="7"/>
      <c r="C24" s="8"/>
      <c r="D24" s="8"/>
      <c r="E24" s="21">
        <f>E22+10</f>
        <v>110</v>
      </c>
      <c r="F24" s="17">
        <f t="shared" si="2"/>
        <v>29.095000000000002</v>
      </c>
      <c r="G24" s="4">
        <f t="shared" si="1"/>
        <v>129.17563043478265</v>
      </c>
      <c r="H24" s="4">
        <f t="shared" si="1"/>
        <v>132.08513043478263</v>
      </c>
      <c r="I24" s="4">
        <f t="shared" si="1"/>
        <v>134.99463043478266</v>
      </c>
      <c r="J24" s="4">
        <f t="shared" si="1"/>
        <v>137.90413043478264</v>
      </c>
      <c r="K24" s="4">
        <f t="shared" si="1"/>
        <v>140.81363043478262</v>
      </c>
      <c r="L24" s="4">
        <f t="shared" si="1"/>
        <v>143.7231304347826</v>
      </c>
      <c r="M24" s="25">
        <f t="shared" si="1"/>
        <v>146.63263043478264</v>
      </c>
      <c r="N24" s="5"/>
    </row>
    <row r="25" spans="1:14" ht="15" x14ac:dyDescent="0.25">
      <c r="A25" s="1"/>
      <c r="B25" s="7"/>
      <c r="C25" s="8"/>
      <c r="D25" s="8"/>
      <c r="E25" s="21">
        <f>E22+15</f>
        <v>115</v>
      </c>
      <c r="F25" s="17">
        <f t="shared" si="2"/>
        <v>29.526250000000001</v>
      </c>
      <c r="G25" s="4">
        <f t="shared" si="1"/>
        <v>129.07587500000002</v>
      </c>
      <c r="H25" s="4">
        <f t="shared" si="1"/>
        <v>132.02850000000001</v>
      </c>
      <c r="I25" s="4">
        <f t="shared" si="1"/>
        <v>134.98112500000002</v>
      </c>
      <c r="J25" s="4">
        <f t="shared" si="1"/>
        <v>137.93375</v>
      </c>
      <c r="K25" s="4">
        <f t="shared" si="1"/>
        <v>140.88637499999999</v>
      </c>
      <c r="L25" s="4">
        <f t="shared" si="1"/>
        <v>143.839</v>
      </c>
      <c r="M25" s="25">
        <f t="shared" si="1"/>
        <v>146.79162500000001</v>
      </c>
      <c r="N25" s="5"/>
    </row>
    <row r="26" spans="1:14" ht="15" x14ac:dyDescent="0.25">
      <c r="A26" s="1"/>
      <c r="B26" s="7"/>
      <c r="C26" s="8"/>
      <c r="D26" s="8"/>
      <c r="E26" s="21">
        <f>E22+20</f>
        <v>120</v>
      </c>
      <c r="F26" s="17">
        <f t="shared" si="2"/>
        <v>29.880000000000003</v>
      </c>
      <c r="G26" s="4">
        <f t="shared" si="1"/>
        <v>128.4568695652174</v>
      </c>
      <c r="H26" s="4">
        <f t="shared" si="1"/>
        <v>131.4448695652174</v>
      </c>
      <c r="I26" s="4">
        <f t="shared" si="1"/>
        <v>134.4328695652174</v>
      </c>
      <c r="J26" s="4">
        <f t="shared" si="1"/>
        <v>137.4208695652174</v>
      </c>
      <c r="K26" s="4">
        <f t="shared" si="1"/>
        <v>140.4088695652174</v>
      </c>
      <c r="L26" s="4">
        <f t="shared" si="1"/>
        <v>143.3968695652174</v>
      </c>
      <c r="M26" s="25">
        <f t="shared" si="1"/>
        <v>146.3848695652174</v>
      </c>
      <c r="N26" s="5"/>
    </row>
    <row r="27" spans="1:14" ht="15" x14ac:dyDescent="0.25">
      <c r="A27" s="1"/>
      <c r="B27" s="7"/>
      <c r="C27" s="8"/>
      <c r="D27" s="8"/>
      <c r="E27" s="21">
        <f>E22+25</f>
        <v>125</v>
      </c>
      <c r="F27" s="17">
        <f t="shared" si="2"/>
        <v>30.15625</v>
      </c>
      <c r="G27" s="4">
        <f t="shared" si="1"/>
        <v>127.31861413043478</v>
      </c>
      <c r="H27" s="4">
        <f t="shared" si="1"/>
        <v>130.33423913043478</v>
      </c>
      <c r="I27" s="4">
        <f t="shared" si="1"/>
        <v>133.34986413043478</v>
      </c>
      <c r="J27" s="4">
        <f t="shared" si="1"/>
        <v>136.36548913043478</v>
      </c>
      <c r="K27" s="4">
        <f t="shared" si="1"/>
        <v>139.38111413043478</v>
      </c>
      <c r="L27" s="4">
        <f t="shared" si="1"/>
        <v>142.39673913043478</v>
      </c>
      <c r="M27" s="25">
        <f t="shared" si="1"/>
        <v>145.41236413043478</v>
      </c>
      <c r="N27" s="5"/>
    </row>
    <row r="28" spans="1:14" ht="15" x14ac:dyDescent="0.25">
      <c r="A28" s="1"/>
      <c r="B28" s="7"/>
      <c r="C28" s="8"/>
      <c r="D28" s="8"/>
      <c r="E28" s="21">
        <f>E22+30</f>
        <v>130</v>
      </c>
      <c r="F28" s="17">
        <f t="shared" si="2"/>
        <v>30.354999999999997</v>
      </c>
      <c r="G28" s="4">
        <f t="shared" si="1"/>
        <v>125.66110869565215</v>
      </c>
      <c r="H28" s="4">
        <f t="shared" si="1"/>
        <v>128.69660869565217</v>
      </c>
      <c r="I28" s="4">
        <f t="shared" si="1"/>
        <v>131.73210869565219</v>
      </c>
      <c r="J28" s="4">
        <f t="shared" si="1"/>
        <v>134.76760869565214</v>
      </c>
      <c r="K28" s="4">
        <f t="shared" si="1"/>
        <v>137.80310869565216</v>
      </c>
      <c r="L28" s="4">
        <f t="shared" si="1"/>
        <v>140.83860869565217</v>
      </c>
      <c r="M28" s="25">
        <f t="shared" si="1"/>
        <v>143.87410869565213</v>
      </c>
      <c r="N28" s="5"/>
    </row>
    <row r="29" spans="1:14" ht="15" x14ac:dyDescent="0.25">
      <c r="A29" s="1"/>
      <c r="B29" s="7"/>
      <c r="C29" s="8"/>
      <c r="D29" s="8"/>
      <c r="E29" s="21">
        <f>E22+35</f>
        <v>135</v>
      </c>
      <c r="F29" s="17">
        <f t="shared" si="2"/>
        <v>30.476250000000004</v>
      </c>
      <c r="G29" s="4">
        <f t="shared" si="1"/>
        <v>123.4843532608696</v>
      </c>
      <c r="H29" s="4">
        <f t="shared" si="1"/>
        <v>126.53197826086958</v>
      </c>
      <c r="I29" s="4">
        <f t="shared" si="1"/>
        <v>129.57960326086959</v>
      </c>
      <c r="J29" s="4">
        <f t="shared" si="1"/>
        <v>132.6272282608696</v>
      </c>
      <c r="K29" s="4">
        <f t="shared" si="1"/>
        <v>135.67485326086958</v>
      </c>
      <c r="L29" s="4">
        <f t="shared" si="1"/>
        <v>138.72247826086959</v>
      </c>
      <c r="M29" s="25">
        <f t="shared" si="1"/>
        <v>141.77010326086958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 objects="1" scenarios="1"/>
  <mergeCells count="14">
    <mergeCell ref="B35:I35"/>
    <mergeCell ref="E34:M34"/>
    <mergeCell ref="E33:I33"/>
    <mergeCell ref="B2:M2"/>
    <mergeCell ref="B3:M3"/>
    <mergeCell ref="B5:D5"/>
    <mergeCell ref="G13:M13"/>
    <mergeCell ref="G12:M12"/>
    <mergeCell ref="E32:M32"/>
    <mergeCell ref="B22:D22"/>
    <mergeCell ref="B7:C7"/>
    <mergeCell ref="H7:H9"/>
    <mergeCell ref="E30:M30"/>
    <mergeCell ref="E31:M31"/>
  </mergeCells>
  <phoneticPr fontId="0" type="noConversion"/>
  <conditionalFormatting sqref="G15:G29">
    <cfRule type="cellIs" dxfId="20" priority="1" stopIfTrue="1" operator="equal">
      <formula>MAX($G$15:$G$29)</formula>
    </cfRule>
  </conditionalFormatting>
  <conditionalFormatting sqref="H15:H29">
    <cfRule type="cellIs" dxfId="19" priority="2" stopIfTrue="1" operator="equal">
      <formula>MAX($H$15:$H$29)</formula>
    </cfRule>
  </conditionalFormatting>
  <conditionalFormatting sqref="I15:I29">
    <cfRule type="cellIs" dxfId="18" priority="3" stopIfTrue="1" operator="equal">
      <formula>MAX($I$15:$I$29)</formula>
    </cfRule>
  </conditionalFormatting>
  <conditionalFormatting sqref="J15:J29">
    <cfRule type="cellIs" dxfId="17" priority="4" stopIfTrue="1" operator="equal">
      <formula>MAX($J$15:$J$29)</formula>
    </cfRule>
  </conditionalFormatting>
  <conditionalFormatting sqref="K15:K29">
    <cfRule type="cellIs" dxfId="16" priority="5" stopIfTrue="1" operator="equal">
      <formula>MAX($K$15:$K$29)</formula>
    </cfRule>
  </conditionalFormatting>
  <conditionalFormatting sqref="L15:L29">
    <cfRule type="cellIs" dxfId="15" priority="6" stopIfTrue="1" operator="equal">
      <formula>MAX($L$15:$L$29)</formula>
    </cfRule>
  </conditionalFormatting>
  <conditionalFormatting sqref="M15:M29">
    <cfRule type="cellIs" dxfId="14" priority="7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autoPageBreaks="0" fitToPage="1"/>
  </sheetPr>
  <dimension ref="A1:N41"/>
  <sheetViews>
    <sheetView showGridLines="0" workbookViewId="0">
      <selection activeCell="B3" sqref="B3:M3"/>
    </sheetView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36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 t="shared" ref="G14:M14" si="0">$C$11/G$10</f>
        <v>8.9227774172615182E-2</v>
      </c>
      <c r="H14" s="33">
        <f t="shared" si="0"/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165</v>
      </c>
      <c r="F15" s="17">
        <f>(1.0083*$E15)-(0.00231*($E15*$E15))</f>
        <v>103.47975</v>
      </c>
      <c r="G15" s="4">
        <f t="shared" ref="G15:M29" si="1">(G$10*$F15)-($C$11*$E15)</f>
        <v>594.67302065217382</v>
      </c>
      <c r="H15" s="4">
        <f t="shared" si="1"/>
        <v>605.02099565217384</v>
      </c>
      <c r="I15" s="4">
        <f t="shared" si="1"/>
        <v>615.36897065217386</v>
      </c>
      <c r="J15" s="4">
        <f t="shared" si="1"/>
        <v>625.71694565217388</v>
      </c>
      <c r="K15" s="4">
        <f t="shared" si="1"/>
        <v>636.06492065217378</v>
      </c>
      <c r="L15" s="4">
        <f t="shared" si="1"/>
        <v>646.41289565217392</v>
      </c>
      <c r="M15" s="25">
        <f t="shared" si="1"/>
        <v>656.76087065217382</v>
      </c>
      <c r="N15" s="5"/>
    </row>
    <row r="16" spans="1:14" ht="15" x14ac:dyDescent="0.25">
      <c r="A16" s="1"/>
      <c r="B16" s="7"/>
      <c r="C16" s="5"/>
      <c r="D16" s="8"/>
      <c r="E16" s="20">
        <f>E22-30</f>
        <v>170</v>
      </c>
      <c r="F16" s="17">
        <f t="shared" ref="F16:F29" si="2">(1.0083*$E16)-(0.00231*($E16*$E16))</f>
        <v>104.652</v>
      </c>
      <c r="G16" s="4">
        <f t="shared" si="1"/>
        <v>599.53796521739127</v>
      </c>
      <c r="H16" s="4">
        <f t="shared" si="1"/>
        <v>610.00316521739137</v>
      </c>
      <c r="I16" s="4">
        <f t="shared" si="1"/>
        <v>620.46836521739147</v>
      </c>
      <c r="J16" s="4">
        <f t="shared" si="1"/>
        <v>630.93356521739133</v>
      </c>
      <c r="K16" s="4">
        <f t="shared" si="1"/>
        <v>641.3987652173912</v>
      </c>
      <c r="L16" s="4">
        <f t="shared" si="1"/>
        <v>651.8639652173913</v>
      </c>
      <c r="M16" s="25">
        <f t="shared" si="1"/>
        <v>662.32916521739139</v>
      </c>
      <c r="N16" s="5"/>
    </row>
    <row r="17" spans="1:14" ht="15" x14ac:dyDescent="0.25">
      <c r="A17" s="1"/>
      <c r="B17" s="7"/>
      <c r="C17" s="8"/>
      <c r="D17" s="8"/>
      <c r="E17" s="20">
        <f>E22-25</f>
        <v>175</v>
      </c>
      <c r="F17" s="17">
        <f t="shared" si="2"/>
        <v>105.70874999999998</v>
      </c>
      <c r="G17" s="4">
        <f t="shared" si="1"/>
        <v>603.62905978260858</v>
      </c>
      <c r="H17" s="4">
        <f t="shared" si="1"/>
        <v>614.19993478260858</v>
      </c>
      <c r="I17" s="4">
        <f t="shared" si="1"/>
        <v>624.77080978260869</v>
      </c>
      <c r="J17" s="4">
        <f t="shared" si="1"/>
        <v>635.34168478260858</v>
      </c>
      <c r="K17" s="4">
        <f t="shared" si="1"/>
        <v>645.91255978260858</v>
      </c>
      <c r="L17" s="4">
        <f t="shared" si="1"/>
        <v>656.48343478260858</v>
      </c>
      <c r="M17" s="25">
        <f t="shared" si="1"/>
        <v>667.05430978260858</v>
      </c>
      <c r="N17" s="5"/>
    </row>
    <row r="18" spans="1:14" ht="15" x14ac:dyDescent="0.25">
      <c r="A18" s="1"/>
      <c r="B18" s="7"/>
      <c r="C18" s="5"/>
      <c r="D18" s="8"/>
      <c r="E18" s="20">
        <f>E22-20</f>
        <v>180</v>
      </c>
      <c r="F18" s="17">
        <f t="shared" si="2"/>
        <v>106.65</v>
      </c>
      <c r="G18" s="4">
        <f t="shared" si="1"/>
        <v>606.94630434782619</v>
      </c>
      <c r="H18" s="4">
        <f t="shared" si="1"/>
        <v>617.61130434782615</v>
      </c>
      <c r="I18" s="4">
        <f t="shared" si="1"/>
        <v>628.27630434782623</v>
      </c>
      <c r="J18" s="4">
        <f t="shared" si="1"/>
        <v>638.94130434782619</v>
      </c>
      <c r="K18" s="4">
        <f t="shared" si="1"/>
        <v>649.60630434782615</v>
      </c>
      <c r="L18" s="4">
        <f t="shared" si="1"/>
        <v>660.27130434782623</v>
      </c>
      <c r="M18" s="25">
        <f t="shared" si="1"/>
        <v>670.93630434782619</v>
      </c>
      <c r="N18" s="5"/>
    </row>
    <row r="19" spans="1:14" ht="15" x14ac:dyDescent="0.25">
      <c r="A19" s="1"/>
      <c r="B19" s="7"/>
      <c r="C19" s="5"/>
      <c r="D19" s="8"/>
      <c r="E19" s="20">
        <f>E22-15</f>
        <v>185</v>
      </c>
      <c r="F19" s="17">
        <f t="shared" si="2"/>
        <v>107.47574999999999</v>
      </c>
      <c r="G19" s="4">
        <f t="shared" si="1"/>
        <v>609.48969891304341</v>
      </c>
      <c r="H19" s="4">
        <f t="shared" si="1"/>
        <v>620.2372739130434</v>
      </c>
      <c r="I19" s="4">
        <f t="shared" si="1"/>
        <v>630.98484891304349</v>
      </c>
      <c r="J19" s="4">
        <f t="shared" si="1"/>
        <v>641.73242391304348</v>
      </c>
      <c r="K19" s="4">
        <f t="shared" si="1"/>
        <v>652.47999891304335</v>
      </c>
      <c r="L19" s="4">
        <f t="shared" si="1"/>
        <v>663.22757391304344</v>
      </c>
      <c r="M19" s="25">
        <f t="shared" si="1"/>
        <v>673.97514891304343</v>
      </c>
      <c r="N19" s="5"/>
    </row>
    <row r="20" spans="1:14" ht="15" x14ac:dyDescent="0.25">
      <c r="A20" s="1"/>
      <c r="B20" s="7"/>
      <c r="C20" s="8"/>
      <c r="D20" s="8"/>
      <c r="E20" s="20">
        <f>E22-10</f>
        <v>190</v>
      </c>
      <c r="F20" s="17">
        <f t="shared" si="2"/>
        <v>108.18599999999999</v>
      </c>
      <c r="G20" s="4">
        <f t="shared" si="1"/>
        <v>611.25924347826083</v>
      </c>
      <c r="H20" s="4">
        <f t="shared" si="1"/>
        <v>622.07784347826077</v>
      </c>
      <c r="I20" s="4">
        <f t="shared" si="1"/>
        <v>632.89644347826084</v>
      </c>
      <c r="J20" s="4">
        <f t="shared" si="1"/>
        <v>643.71504347826078</v>
      </c>
      <c r="K20" s="4">
        <f t="shared" si="1"/>
        <v>654.53364347826073</v>
      </c>
      <c r="L20" s="4">
        <f t="shared" si="1"/>
        <v>665.35224347826079</v>
      </c>
      <c r="M20" s="25">
        <f t="shared" si="1"/>
        <v>676.17084347826085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195</v>
      </c>
      <c r="F21" s="17">
        <f t="shared" si="2"/>
        <v>108.78074999999998</v>
      </c>
      <c r="G21" s="4">
        <f t="shared" si="1"/>
        <v>612.25493804347821</v>
      </c>
      <c r="H21" s="4">
        <f t="shared" si="1"/>
        <v>623.13301304347817</v>
      </c>
      <c r="I21" s="4">
        <f t="shared" si="1"/>
        <v>634.01108804347814</v>
      </c>
      <c r="J21" s="4">
        <f t="shared" si="1"/>
        <v>644.88916304347811</v>
      </c>
      <c r="K21" s="4">
        <f t="shared" si="1"/>
        <v>655.76723804347807</v>
      </c>
      <c r="L21" s="4">
        <f t="shared" si="1"/>
        <v>666.64531304347815</v>
      </c>
      <c r="M21" s="25">
        <f t="shared" si="1"/>
        <v>677.52338804347812</v>
      </c>
      <c r="N21" s="5"/>
    </row>
    <row r="22" spans="1:14" ht="15.75" thickBot="1" x14ac:dyDescent="0.3">
      <c r="A22" s="1"/>
      <c r="B22" s="95"/>
      <c r="C22" s="96"/>
      <c r="D22" s="96"/>
      <c r="E22" s="30">
        <v>200</v>
      </c>
      <c r="F22" s="17">
        <f t="shared" si="2"/>
        <v>109.25999999999999</v>
      </c>
      <c r="G22" s="4">
        <f t="shared" si="1"/>
        <v>612.47678260869554</v>
      </c>
      <c r="H22" s="4">
        <f t="shared" si="1"/>
        <v>623.40278260869559</v>
      </c>
      <c r="I22" s="4">
        <f t="shared" si="1"/>
        <v>634.32878260869563</v>
      </c>
      <c r="J22" s="4">
        <f t="shared" si="1"/>
        <v>645.25478260869556</v>
      </c>
      <c r="K22" s="4">
        <f t="shared" si="1"/>
        <v>656.18078260869549</v>
      </c>
      <c r="L22" s="4">
        <f t="shared" si="1"/>
        <v>667.10678260869554</v>
      </c>
      <c r="M22" s="25">
        <f t="shared" si="1"/>
        <v>678.03278260869558</v>
      </c>
      <c r="N22" s="5"/>
    </row>
    <row r="23" spans="1:14" ht="15" x14ac:dyDescent="0.25">
      <c r="A23" s="1"/>
      <c r="B23" s="7"/>
      <c r="C23" s="8"/>
      <c r="D23" s="8"/>
      <c r="E23" s="21">
        <f>E22+5</f>
        <v>205</v>
      </c>
      <c r="F23" s="17">
        <f t="shared" si="2"/>
        <v>109.62374999999999</v>
      </c>
      <c r="G23" s="4">
        <f t="shared" si="1"/>
        <v>611.92477717391296</v>
      </c>
      <c r="H23" s="4">
        <f t="shared" si="1"/>
        <v>622.88715217391291</v>
      </c>
      <c r="I23" s="4">
        <f t="shared" si="1"/>
        <v>633.84952717391297</v>
      </c>
      <c r="J23" s="4">
        <f t="shared" si="1"/>
        <v>644.81190217391293</v>
      </c>
      <c r="K23" s="4">
        <f t="shared" si="1"/>
        <v>655.77427717391288</v>
      </c>
      <c r="L23" s="4">
        <f t="shared" si="1"/>
        <v>666.73665217391294</v>
      </c>
      <c r="M23" s="25">
        <f t="shared" si="1"/>
        <v>677.6990271739129</v>
      </c>
      <c r="N23" s="5"/>
    </row>
    <row r="24" spans="1:14" ht="15" x14ac:dyDescent="0.25">
      <c r="A24" s="1"/>
      <c r="B24" s="7"/>
      <c r="C24" s="8"/>
      <c r="D24" s="8"/>
      <c r="E24" s="21">
        <f>E22+10</f>
        <v>210</v>
      </c>
      <c r="F24" s="17">
        <f t="shared" si="2"/>
        <v>109.872</v>
      </c>
      <c r="G24" s="4">
        <f t="shared" si="1"/>
        <v>610.59892173913045</v>
      </c>
      <c r="H24" s="4">
        <f t="shared" si="1"/>
        <v>621.58612173913048</v>
      </c>
      <c r="I24" s="4">
        <f t="shared" si="1"/>
        <v>632.57332173913051</v>
      </c>
      <c r="J24" s="4">
        <f t="shared" si="1"/>
        <v>643.56052173913054</v>
      </c>
      <c r="K24" s="4">
        <f t="shared" si="1"/>
        <v>654.54772173913034</v>
      </c>
      <c r="L24" s="4">
        <f t="shared" si="1"/>
        <v>665.53492173913037</v>
      </c>
      <c r="M24" s="25">
        <f t="shared" si="1"/>
        <v>676.5221217391304</v>
      </c>
      <c r="N24" s="5"/>
    </row>
    <row r="25" spans="1:14" ht="15" x14ac:dyDescent="0.25">
      <c r="A25" s="1"/>
      <c r="B25" s="7"/>
      <c r="C25" s="8"/>
      <c r="D25" s="8"/>
      <c r="E25" s="21">
        <f>E22+15</f>
        <v>215</v>
      </c>
      <c r="F25" s="17">
        <f t="shared" si="2"/>
        <v>110.00475000000002</v>
      </c>
      <c r="G25" s="4">
        <f t="shared" si="1"/>
        <v>608.49921630434801</v>
      </c>
      <c r="H25" s="4">
        <f t="shared" si="1"/>
        <v>619.49969130434795</v>
      </c>
      <c r="I25" s="4">
        <f t="shared" si="1"/>
        <v>630.500166304348</v>
      </c>
      <c r="J25" s="4">
        <f t="shared" si="1"/>
        <v>641.50064130434794</v>
      </c>
      <c r="K25" s="4">
        <f t="shared" si="1"/>
        <v>652.50111630434799</v>
      </c>
      <c r="L25" s="4">
        <f t="shared" si="1"/>
        <v>663.50159130434804</v>
      </c>
      <c r="M25" s="25">
        <f t="shared" si="1"/>
        <v>674.50206630434798</v>
      </c>
      <c r="N25" s="5"/>
    </row>
    <row r="26" spans="1:14" ht="15" x14ac:dyDescent="0.25">
      <c r="A26" s="1"/>
      <c r="B26" s="7"/>
      <c r="C26" s="8"/>
      <c r="D26" s="8"/>
      <c r="E26" s="21">
        <f>E22+20</f>
        <v>220</v>
      </c>
      <c r="F26" s="17">
        <f t="shared" si="2"/>
        <v>110.02199999999999</v>
      </c>
      <c r="G26" s="4">
        <f t="shared" si="1"/>
        <v>605.62566086956519</v>
      </c>
      <c r="H26" s="4">
        <f t="shared" si="1"/>
        <v>616.62786086956521</v>
      </c>
      <c r="I26" s="4">
        <f t="shared" si="1"/>
        <v>627.63006086956523</v>
      </c>
      <c r="J26" s="4">
        <f t="shared" si="1"/>
        <v>638.63226086956524</v>
      </c>
      <c r="K26" s="4">
        <f t="shared" si="1"/>
        <v>649.63446086956515</v>
      </c>
      <c r="L26" s="4">
        <f t="shared" si="1"/>
        <v>660.63666086956516</v>
      </c>
      <c r="M26" s="25">
        <f t="shared" si="1"/>
        <v>671.63886086956518</v>
      </c>
      <c r="N26" s="5"/>
    </row>
    <row r="27" spans="1:14" ht="15" x14ac:dyDescent="0.25">
      <c r="A27" s="1"/>
      <c r="B27" s="7"/>
      <c r="C27" s="8"/>
      <c r="D27" s="8"/>
      <c r="E27" s="21">
        <f>E22+25</f>
        <v>225</v>
      </c>
      <c r="F27" s="17">
        <f t="shared" si="2"/>
        <v>109.92375000000001</v>
      </c>
      <c r="G27" s="4">
        <f t="shared" si="1"/>
        <v>601.97825543478268</v>
      </c>
      <c r="H27" s="4">
        <f t="shared" si="1"/>
        <v>612.97063043478272</v>
      </c>
      <c r="I27" s="4">
        <f t="shared" si="1"/>
        <v>623.96300543478276</v>
      </c>
      <c r="J27" s="4">
        <f t="shared" si="1"/>
        <v>634.95538043478268</v>
      </c>
      <c r="K27" s="4">
        <f t="shared" si="1"/>
        <v>645.94775543478272</v>
      </c>
      <c r="L27" s="4">
        <f t="shared" si="1"/>
        <v>656.94013043478276</v>
      </c>
      <c r="M27" s="25">
        <f t="shared" si="1"/>
        <v>667.93250543478268</v>
      </c>
      <c r="N27" s="5"/>
    </row>
    <row r="28" spans="1:14" ht="15" x14ac:dyDescent="0.25">
      <c r="A28" s="1"/>
      <c r="B28" s="7"/>
      <c r="C28" s="8"/>
      <c r="D28" s="8"/>
      <c r="E28" s="21">
        <f>E22+30</f>
        <v>230</v>
      </c>
      <c r="F28" s="17">
        <f t="shared" si="2"/>
        <v>109.71</v>
      </c>
      <c r="G28" s="4">
        <f t="shared" si="1"/>
        <v>597.55700000000002</v>
      </c>
      <c r="H28" s="4">
        <f t="shared" si="1"/>
        <v>608.52799999999991</v>
      </c>
      <c r="I28" s="4">
        <f t="shared" si="1"/>
        <v>619.49900000000002</v>
      </c>
      <c r="J28" s="4">
        <f t="shared" si="1"/>
        <v>630.46999999999991</v>
      </c>
      <c r="K28" s="4">
        <f t="shared" si="1"/>
        <v>641.44099999999992</v>
      </c>
      <c r="L28" s="4">
        <f t="shared" si="1"/>
        <v>652.41199999999992</v>
      </c>
      <c r="M28" s="25">
        <f t="shared" si="1"/>
        <v>663.38299999999992</v>
      </c>
      <c r="N28" s="5"/>
    </row>
    <row r="29" spans="1:14" ht="15" x14ac:dyDescent="0.25">
      <c r="A29" s="1"/>
      <c r="B29" s="7"/>
      <c r="C29" s="8"/>
      <c r="D29" s="8"/>
      <c r="E29" s="21">
        <f>E22+35</f>
        <v>235</v>
      </c>
      <c r="F29" s="17">
        <f t="shared" si="2"/>
        <v>109.38075000000001</v>
      </c>
      <c r="G29" s="4">
        <f t="shared" si="1"/>
        <v>592.36189456521743</v>
      </c>
      <c r="H29" s="4">
        <f t="shared" si="1"/>
        <v>603.29996956521745</v>
      </c>
      <c r="I29" s="4">
        <f t="shared" si="1"/>
        <v>614.23804456521748</v>
      </c>
      <c r="J29" s="4">
        <f t="shared" si="1"/>
        <v>625.17611956521739</v>
      </c>
      <c r="K29" s="4">
        <f t="shared" si="1"/>
        <v>636.11419456521742</v>
      </c>
      <c r="L29" s="4">
        <f t="shared" si="1"/>
        <v>647.05226956521744</v>
      </c>
      <c r="M29" s="25">
        <f t="shared" si="1"/>
        <v>657.99034456521736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 objects="1" scenarios="1"/>
  <mergeCells count="14">
    <mergeCell ref="E31:M31"/>
    <mergeCell ref="B35:I35"/>
    <mergeCell ref="E34:M34"/>
    <mergeCell ref="E33:I33"/>
    <mergeCell ref="B2:M2"/>
    <mergeCell ref="B3:M3"/>
    <mergeCell ref="B5:D5"/>
    <mergeCell ref="G13:M13"/>
    <mergeCell ref="G12:M12"/>
    <mergeCell ref="E32:M32"/>
    <mergeCell ref="B22:D22"/>
    <mergeCell ref="B7:C7"/>
    <mergeCell ref="H7:H9"/>
    <mergeCell ref="E30:M30"/>
  </mergeCells>
  <phoneticPr fontId="0" type="noConversion"/>
  <conditionalFormatting sqref="G15:G29">
    <cfRule type="cellIs" dxfId="13" priority="1" stopIfTrue="1" operator="equal">
      <formula>MAX($G$15:$G$29)</formula>
    </cfRule>
  </conditionalFormatting>
  <conditionalFormatting sqref="H15:H29">
    <cfRule type="cellIs" dxfId="12" priority="2" stopIfTrue="1" operator="equal">
      <formula>MAX($H$15:$H$29)</formula>
    </cfRule>
  </conditionalFormatting>
  <conditionalFormatting sqref="I15:I29">
    <cfRule type="cellIs" dxfId="11" priority="3" stopIfTrue="1" operator="equal">
      <formula>MAX($I$15:$I$29)</formula>
    </cfRule>
  </conditionalFormatting>
  <conditionalFormatting sqref="J15:J29">
    <cfRule type="cellIs" dxfId="10" priority="4" stopIfTrue="1" operator="equal">
      <formula>MAX($J$15:$J$29)</formula>
    </cfRule>
  </conditionalFormatting>
  <conditionalFormatting sqref="K15:K29">
    <cfRule type="cellIs" dxfId="9" priority="5" stopIfTrue="1" operator="equal">
      <formula>MAX($K$15:$K$29)</formula>
    </cfRule>
  </conditionalFormatting>
  <conditionalFormatting sqref="L15:L29">
    <cfRule type="cellIs" dxfId="8" priority="6" stopIfTrue="1" operator="equal">
      <formula>MAX($L$15:$L$29)</formula>
    </cfRule>
  </conditionalFormatting>
  <conditionalFormatting sqref="M15:M29">
    <cfRule type="cellIs" dxfId="7" priority="7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N41"/>
  <sheetViews>
    <sheetView showGridLines="0" workbookViewId="0">
      <selection activeCell="J10" sqref="J10"/>
    </sheetView>
  </sheetViews>
  <sheetFormatPr defaultRowHeight="12.75" x14ac:dyDescent="0.2"/>
  <cols>
    <col min="1" max="1" width="1" customWidth="1"/>
    <col min="2" max="2" width="14.42578125" customWidth="1"/>
    <col min="3" max="3" width="10.42578125" customWidth="1"/>
    <col min="4" max="4" width="4.140625" customWidth="1"/>
    <col min="6" max="6" width="12.85546875" customWidth="1"/>
    <col min="8" max="8" width="10.5703125" customWidth="1"/>
    <col min="10" max="10" width="11.140625" customWidth="1"/>
    <col min="14" max="14" width="0.85546875" customWidth="1"/>
  </cols>
  <sheetData>
    <row r="1" spans="1:14" ht="6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1:14" ht="20.25" x14ac:dyDescent="0.3">
      <c r="A2" s="9"/>
      <c r="B2" s="83" t="s">
        <v>21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5"/>
      <c r="N2" s="5"/>
    </row>
    <row r="3" spans="1:14" ht="20.25" x14ac:dyDescent="0.3">
      <c r="A3" s="9"/>
      <c r="B3" s="86" t="s">
        <v>36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5"/>
    </row>
    <row r="4" spans="1:14" ht="6.75" customHeight="1" x14ac:dyDescent="0.3">
      <c r="A4" s="9"/>
      <c r="B4" s="14"/>
      <c r="C4" s="15"/>
      <c r="D4" s="15"/>
      <c r="E4" s="15"/>
      <c r="F4" s="15"/>
      <c r="G4" s="15"/>
      <c r="H4" s="15"/>
      <c r="I4" s="15"/>
      <c r="J4" s="5"/>
      <c r="K4" s="5"/>
      <c r="L4" s="5"/>
      <c r="M4" s="6"/>
      <c r="N4" s="5"/>
    </row>
    <row r="5" spans="1:14" x14ac:dyDescent="0.2">
      <c r="B5" s="89" t="s">
        <v>6</v>
      </c>
      <c r="C5" s="90"/>
      <c r="D5" s="90"/>
      <c r="E5" s="5"/>
      <c r="F5" s="5"/>
      <c r="G5" s="5"/>
      <c r="H5" s="5"/>
      <c r="I5" s="5"/>
      <c r="J5" s="5"/>
      <c r="K5" s="5"/>
      <c r="L5" s="5"/>
      <c r="M5" s="6"/>
      <c r="N5" s="5"/>
    </row>
    <row r="6" spans="1:14" ht="4.5" customHeight="1" thickBot="1" x14ac:dyDescent="0.25">
      <c r="A6" s="1"/>
      <c r="B6" s="7"/>
      <c r="C6" s="8"/>
      <c r="D6" s="8"/>
      <c r="E6" s="8"/>
      <c r="F6" s="8"/>
      <c r="G6" s="8"/>
      <c r="H6" s="8"/>
      <c r="I6" s="8"/>
      <c r="J6" s="5"/>
      <c r="K6" s="5"/>
      <c r="L6" s="5"/>
      <c r="M6" s="6"/>
      <c r="N6" s="5"/>
    </row>
    <row r="7" spans="1:14" ht="15.75" customHeight="1" thickTop="1" thickBot="1" x14ac:dyDescent="0.3">
      <c r="A7" s="1"/>
      <c r="B7" s="97" t="s">
        <v>22</v>
      </c>
      <c r="C7" s="98"/>
      <c r="D7" s="8"/>
      <c r="E7" s="8"/>
      <c r="F7" s="8"/>
      <c r="G7" s="8"/>
      <c r="H7" s="99"/>
      <c r="I7" s="8"/>
      <c r="J7" s="22" t="s">
        <v>16</v>
      </c>
      <c r="K7" s="5"/>
      <c r="L7" s="5"/>
      <c r="M7" s="6"/>
      <c r="N7" s="5"/>
    </row>
    <row r="8" spans="1:14" ht="15" x14ac:dyDescent="0.25">
      <c r="A8" s="1"/>
      <c r="B8" s="10" t="s">
        <v>7</v>
      </c>
      <c r="C8" s="31" t="s">
        <v>13</v>
      </c>
      <c r="D8" s="8"/>
      <c r="E8" s="8"/>
      <c r="F8" s="8"/>
      <c r="G8" s="8"/>
      <c r="H8" s="99"/>
      <c r="I8" s="8"/>
      <c r="J8" s="23" t="s">
        <v>14</v>
      </c>
      <c r="K8" s="5"/>
      <c r="L8" s="5"/>
      <c r="M8" s="6"/>
      <c r="N8" s="5"/>
    </row>
    <row r="9" spans="1:14" ht="15" x14ac:dyDescent="0.2">
      <c r="A9" s="1"/>
      <c r="B9" s="10" t="s">
        <v>0</v>
      </c>
      <c r="C9" s="12">
        <v>550</v>
      </c>
      <c r="D9" s="8"/>
      <c r="E9" s="8"/>
      <c r="F9" s="8"/>
      <c r="G9" s="8"/>
      <c r="H9" s="99"/>
      <c r="I9" s="8"/>
      <c r="J9" s="23" t="s">
        <v>15</v>
      </c>
      <c r="K9" s="5"/>
      <c r="L9" s="5"/>
      <c r="M9" s="6"/>
      <c r="N9" s="5"/>
    </row>
    <row r="10" spans="1:14" ht="15.75" thickBot="1" x14ac:dyDescent="0.3">
      <c r="A10" s="1"/>
      <c r="B10" s="10" t="s">
        <v>2</v>
      </c>
      <c r="C10" s="13">
        <v>46</v>
      </c>
      <c r="D10" s="8"/>
      <c r="E10" s="8"/>
      <c r="F10" s="8"/>
      <c r="G10" s="18">
        <f>J10-0.3</f>
        <v>6.7</v>
      </c>
      <c r="H10" s="19">
        <f>J10-0.2</f>
        <v>6.8</v>
      </c>
      <c r="I10" s="18">
        <f>J10-0.1</f>
        <v>6.9</v>
      </c>
      <c r="J10" s="11">
        <v>7</v>
      </c>
      <c r="K10" s="19">
        <f>J10+0.1</f>
        <v>7.1</v>
      </c>
      <c r="L10" s="19">
        <f>J10+0.2</f>
        <v>7.2</v>
      </c>
      <c r="M10" s="24">
        <f>J10+0.3</f>
        <v>7.3</v>
      </c>
      <c r="N10" s="5"/>
    </row>
    <row r="11" spans="1:14" ht="15.75" thickTop="1" x14ac:dyDescent="0.25">
      <c r="A11" s="1"/>
      <c r="B11" s="10" t="s">
        <v>1</v>
      </c>
      <c r="C11" s="28">
        <f>(C9/((C10/100)*2000))</f>
        <v>0.59782608695652173</v>
      </c>
      <c r="D11" s="8"/>
      <c r="E11" s="8"/>
      <c r="F11" s="2" t="s">
        <v>4</v>
      </c>
      <c r="G11" s="8"/>
      <c r="H11" s="8"/>
      <c r="I11" s="8"/>
      <c r="J11" s="5"/>
      <c r="K11" s="5"/>
      <c r="L11" s="5"/>
      <c r="M11" s="6"/>
      <c r="N11" s="5"/>
    </row>
    <row r="12" spans="1:14" ht="15" x14ac:dyDescent="0.25">
      <c r="A12" s="1"/>
      <c r="B12" s="7"/>
      <c r="C12" s="5"/>
      <c r="D12" s="8"/>
      <c r="E12" s="2"/>
      <c r="F12" s="2" t="s">
        <v>5</v>
      </c>
      <c r="G12" s="93" t="s">
        <v>11</v>
      </c>
      <c r="H12" s="93"/>
      <c r="I12" s="93"/>
      <c r="J12" s="93"/>
      <c r="K12" s="93"/>
      <c r="L12" s="93"/>
      <c r="M12" s="94"/>
      <c r="N12" s="5"/>
    </row>
    <row r="13" spans="1:14" ht="15.75" thickBot="1" x14ac:dyDescent="0.3">
      <c r="A13" s="1"/>
      <c r="B13" s="7"/>
      <c r="C13" s="5"/>
      <c r="D13" s="8"/>
      <c r="E13" s="3" t="s">
        <v>3</v>
      </c>
      <c r="F13" s="3" t="s">
        <v>8</v>
      </c>
      <c r="G13" s="91" t="s">
        <v>19</v>
      </c>
      <c r="H13" s="91"/>
      <c r="I13" s="91"/>
      <c r="J13" s="91"/>
      <c r="K13" s="91"/>
      <c r="L13" s="91"/>
      <c r="M13" s="92"/>
      <c r="N13" s="5"/>
    </row>
    <row r="14" spans="1:14" ht="15" x14ac:dyDescent="0.25">
      <c r="A14" s="1"/>
      <c r="B14" s="7"/>
      <c r="C14" s="5"/>
      <c r="D14" s="8"/>
      <c r="E14" s="16" t="s">
        <v>9</v>
      </c>
      <c r="F14" s="16" t="s">
        <v>10</v>
      </c>
      <c r="G14" s="33">
        <f t="shared" ref="G14:M14" si="0">$C$11/G$10</f>
        <v>8.9227774172615182E-2</v>
      </c>
      <c r="H14" s="33">
        <f t="shared" si="0"/>
        <v>8.7915601023017903E-2</v>
      </c>
      <c r="I14" s="33">
        <f t="shared" si="0"/>
        <v>8.6641461877756773E-2</v>
      </c>
      <c r="J14" s="33">
        <f t="shared" si="0"/>
        <v>8.5403726708074529E-2</v>
      </c>
      <c r="K14" s="33">
        <f t="shared" si="0"/>
        <v>8.4200857317819969E-2</v>
      </c>
      <c r="L14" s="33">
        <f t="shared" si="0"/>
        <v>8.3031400966183569E-2</v>
      </c>
      <c r="M14" s="34">
        <f t="shared" si="0"/>
        <v>8.1893984514592025E-2</v>
      </c>
      <c r="N14" s="5"/>
    </row>
    <row r="15" spans="1:14" ht="15" x14ac:dyDescent="0.25">
      <c r="A15" s="1"/>
      <c r="B15" s="7"/>
      <c r="C15" s="5"/>
      <c r="D15" s="8"/>
      <c r="E15" s="20">
        <f>E22-35</f>
        <v>95</v>
      </c>
      <c r="F15" s="17">
        <f>(0.759*$E15)-(0.00256*($E15*$E15))</f>
        <v>49.001000000000005</v>
      </c>
      <c r="G15" s="4">
        <f t="shared" ref="G15:M29" si="1">(G$10*$F15)-($C$11*$E15)</f>
        <v>271.51322173913047</v>
      </c>
      <c r="H15" s="4">
        <f t="shared" si="1"/>
        <v>276.41332173913048</v>
      </c>
      <c r="I15" s="4">
        <f t="shared" si="1"/>
        <v>281.31342173913049</v>
      </c>
      <c r="J15" s="4">
        <f t="shared" si="1"/>
        <v>286.2135217391305</v>
      </c>
      <c r="K15" s="4">
        <f t="shared" si="1"/>
        <v>291.11362173913045</v>
      </c>
      <c r="L15" s="4">
        <f t="shared" si="1"/>
        <v>296.01372173913046</v>
      </c>
      <c r="M15" s="25">
        <f t="shared" si="1"/>
        <v>300.91382173913047</v>
      </c>
      <c r="N15" s="5"/>
    </row>
    <row r="16" spans="1:14" ht="15" x14ac:dyDescent="0.25">
      <c r="A16" s="1"/>
      <c r="B16" s="7"/>
      <c r="C16" s="5"/>
      <c r="D16" s="8"/>
      <c r="E16" s="20">
        <f>E22-30</f>
        <v>100</v>
      </c>
      <c r="F16" s="17">
        <f t="shared" ref="F16:F29" si="2">(0.759*$E16)-(0.00256*($E16*$E16))</f>
        <v>50.300000000000004</v>
      </c>
      <c r="G16" s="4">
        <f t="shared" si="1"/>
        <v>277.22739130434786</v>
      </c>
      <c r="H16" s="4">
        <f t="shared" si="1"/>
        <v>282.25739130434783</v>
      </c>
      <c r="I16" s="4">
        <f t="shared" si="1"/>
        <v>287.28739130434786</v>
      </c>
      <c r="J16" s="4">
        <f t="shared" si="1"/>
        <v>292.31739130434784</v>
      </c>
      <c r="K16" s="4">
        <f t="shared" si="1"/>
        <v>297.34739130434781</v>
      </c>
      <c r="L16" s="4">
        <f t="shared" si="1"/>
        <v>302.37739130434784</v>
      </c>
      <c r="M16" s="25">
        <f t="shared" si="1"/>
        <v>307.40739130434781</v>
      </c>
      <c r="N16" s="5"/>
    </row>
    <row r="17" spans="1:14" ht="15" x14ac:dyDescent="0.25">
      <c r="A17" s="1"/>
      <c r="B17" s="7"/>
      <c r="C17" s="8"/>
      <c r="D17" s="8"/>
      <c r="E17" s="20">
        <f>E22-25</f>
        <v>105</v>
      </c>
      <c r="F17" s="17">
        <f t="shared" si="2"/>
        <v>51.471000000000004</v>
      </c>
      <c r="G17" s="4">
        <f t="shared" si="1"/>
        <v>282.0839608695652</v>
      </c>
      <c r="H17" s="4">
        <f t="shared" si="1"/>
        <v>287.23106086956523</v>
      </c>
      <c r="I17" s="4">
        <f t="shared" si="1"/>
        <v>292.37816086956525</v>
      </c>
      <c r="J17" s="4">
        <f t="shared" si="1"/>
        <v>297.52526086956527</v>
      </c>
      <c r="K17" s="4">
        <f t="shared" si="1"/>
        <v>302.67236086956518</v>
      </c>
      <c r="L17" s="4">
        <f t="shared" si="1"/>
        <v>307.81946086956521</v>
      </c>
      <c r="M17" s="25">
        <f t="shared" si="1"/>
        <v>312.96656086956523</v>
      </c>
      <c r="N17" s="5"/>
    </row>
    <row r="18" spans="1:14" ht="15" x14ac:dyDescent="0.25">
      <c r="A18" s="1"/>
      <c r="B18" s="7"/>
      <c r="C18" s="5"/>
      <c r="D18" s="8"/>
      <c r="E18" s="20">
        <f>E22-20</f>
        <v>110</v>
      </c>
      <c r="F18" s="17">
        <f t="shared" si="2"/>
        <v>52.513999999999996</v>
      </c>
      <c r="G18" s="4">
        <f t="shared" si="1"/>
        <v>286.08293043478261</v>
      </c>
      <c r="H18" s="4">
        <f t="shared" si="1"/>
        <v>291.3343304347826</v>
      </c>
      <c r="I18" s="4">
        <f t="shared" si="1"/>
        <v>296.58573043478259</v>
      </c>
      <c r="J18" s="4">
        <f t="shared" si="1"/>
        <v>301.83713043478258</v>
      </c>
      <c r="K18" s="4">
        <f t="shared" si="1"/>
        <v>307.08853043478257</v>
      </c>
      <c r="L18" s="4">
        <f t="shared" si="1"/>
        <v>312.33993043478262</v>
      </c>
      <c r="M18" s="25">
        <f t="shared" si="1"/>
        <v>317.59133043478261</v>
      </c>
      <c r="N18" s="5"/>
    </row>
    <row r="19" spans="1:14" ht="15" x14ac:dyDescent="0.25">
      <c r="A19" s="1"/>
      <c r="B19" s="7"/>
      <c r="C19" s="5"/>
      <c r="D19" s="8"/>
      <c r="E19" s="20">
        <f>E22-15</f>
        <v>115</v>
      </c>
      <c r="F19" s="17">
        <f t="shared" si="2"/>
        <v>53.428999999999995</v>
      </c>
      <c r="G19" s="4">
        <f t="shared" si="1"/>
        <v>289.22429999999997</v>
      </c>
      <c r="H19" s="4">
        <f t="shared" si="1"/>
        <v>294.56719999999996</v>
      </c>
      <c r="I19" s="4">
        <f t="shared" si="1"/>
        <v>299.9101</v>
      </c>
      <c r="J19" s="4">
        <f t="shared" si="1"/>
        <v>305.25299999999999</v>
      </c>
      <c r="K19" s="4">
        <f t="shared" si="1"/>
        <v>310.59589999999997</v>
      </c>
      <c r="L19" s="4">
        <f t="shared" si="1"/>
        <v>315.93879999999996</v>
      </c>
      <c r="M19" s="25">
        <f t="shared" si="1"/>
        <v>321.28169999999994</v>
      </c>
      <c r="N19" s="5"/>
    </row>
    <row r="20" spans="1:14" ht="15" x14ac:dyDescent="0.25">
      <c r="A20" s="1"/>
      <c r="B20" s="7"/>
      <c r="C20" s="8"/>
      <c r="D20" s="8"/>
      <c r="E20" s="20">
        <f>E22-10</f>
        <v>120</v>
      </c>
      <c r="F20" s="17">
        <f t="shared" si="2"/>
        <v>54.215999999999994</v>
      </c>
      <c r="G20" s="4">
        <f t="shared" si="1"/>
        <v>291.50806956521734</v>
      </c>
      <c r="H20" s="4">
        <f t="shared" si="1"/>
        <v>296.92966956521735</v>
      </c>
      <c r="I20" s="4">
        <f t="shared" si="1"/>
        <v>302.35126956521736</v>
      </c>
      <c r="J20" s="4">
        <f t="shared" si="1"/>
        <v>307.77286956521732</v>
      </c>
      <c r="K20" s="4">
        <f t="shared" si="1"/>
        <v>313.19446956521733</v>
      </c>
      <c r="L20" s="4">
        <f t="shared" si="1"/>
        <v>318.61606956521734</v>
      </c>
      <c r="M20" s="25">
        <f t="shared" si="1"/>
        <v>324.0376695652173</v>
      </c>
      <c r="N20" s="5"/>
    </row>
    <row r="21" spans="1:14" ht="15.75" thickBot="1" x14ac:dyDescent="0.3">
      <c r="A21" s="1"/>
      <c r="B21" s="7"/>
      <c r="C21" s="8"/>
      <c r="D21" s="8"/>
      <c r="E21" s="29">
        <f>E22-5</f>
        <v>125</v>
      </c>
      <c r="F21" s="17">
        <f t="shared" si="2"/>
        <v>54.875</v>
      </c>
      <c r="G21" s="4">
        <f t="shared" si="1"/>
        <v>292.93423913043478</v>
      </c>
      <c r="H21" s="4">
        <f t="shared" si="1"/>
        <v>298.42173913043473</v>
      </c>
      <c r="I21" s="4">
        <f t="shared" si="1"/>
        <v>303.9092391304348</v>
      </c>
      <c r="J21" s="4">
        <f t="shared" si="1"/>
        <v>309.39673913043475</v>
      </c>
      <c r="K21" s="4">
        <f t="shared" si="1"/>
        <v>314.88423913043471</v>
      </c>
      <c r="L21" s="4">
        <f t="shared" si="1"/>
        <v>320.37173913043478</v>
      </c>
      <c r="M21" s="25">
        <f t="shared" si="1"/>
        <v>325.85923913043473</v>
      </c>
      <c r="N21" s="5"/>
    </row>
    <row r="22" spans="1:14" ht="15.75" thickBot="1" x14ac:dyDescent="0.3">
      <c r="A22" s="1"/>
      <c r="B22" s="95"/>
      <c r="C22" s="96"/>
      <c r="D22" s="96"/>
      <c r="E22" s="30">
        <v>130</v>
      </c>
      <c r="F22" s="17">
        <f t="shared" si="2"/>
        <v>55.405999999999999</v>
      </c>
      <c r="G22" s="4">
        <f t="shared" si="1"/>
        <v>293.50280869565216</v>
      </c>
      <c r="H22" s="4">
        <f t="shared" si="1"/>
        <v>299.04340869565215</v>
      </c>
      <c r="I22" s="4">
        <f t="shared" si="1"/>
        <v>304.58400869565219</v>
      </c>
      <c r="J22" s="4">
        <f t="shared" si="1"/>
        <v>310.12460869565217</v>
      </c>
      <c r="K22" s="4">
        <f t="shared" si="1"/>
        <v>315.66520869565215</v>
      </c>
      <c r="L22" s="4">
        <f t="shared" si="1"/>
        <v>321.20580869565219</v>
      </c>
      <c r="M22" s="25">
        <f t="shared" si="1"/>
        <v>326.74640869565218</v>
      </c>
      <c r="N22" s="5"/>
    </row>
    <row r="23" spans="1:14" ht="15" x14ac:dyDescent="0.25">
      <c r="A23" s="1"/>
      <c r="B23" s="7"/>
      <c r="C23" s="8"/>
      <c r="D23" s="8"/>
      <c r="E23" s="21">
        <f>E22+5</f>
        <v>135</v>
      </c>
      <c r="F23" s="17">
        <f t="shared" si="2"/>
        <v>55.808999999999997</v>
      </c>
      <c r="G23" s="4">
        <f t="shared" si="1"/>
        <v>293.21377826086956</v>
      </c>
      <c r="H23" s="4">
        <f t="shared" si="1"/>
        <v>298.79467826086955</v>
      </c>
      <c r="I23" s="4">
        <f t="shared" si="1"/>
        <v>304.37557826086959</v>
      </c>
      <c r="J23" s="4">
        <f t="shared" si="1"/>
        <v>309.95647826086957</v>
      </c>
      <c r="K23" s="4">
        <f t="shared" si="1"/>
        <v>315.5373782608695</v>
      </c>
      <c r="L23" s="4">
        <f t="shared" si="1"/>
        <v>321.11827826086954</v>
      </c>
      <c r="M23" s="25">
        <f t="shared" si="1"/>
        <v>326.69917826086953</v>
      </c>
      <c r="N23" s="5"/>
    </row>
    <row r="24" spans="1:14" ht="15" x14ac:dyDescent="0.25">
      <c r="A24" s="1"/>
      <c r="B24" s="7"/>
      <c r="C24" s="8"/>
      <c r="D24" s="8"/>
      <c r="E24" s="21">
        <f>E22+10</f>
        <v>140</v>
      </c>
      <c r="F24" s="17">
        <f t="shared" si="2"/>
        <v>56.084000000000003</v>
      </c>
      <c r="G24" s="4">
        <f t="shared" si="1"/>
        <v>292.06714782608697</v>
      </c>
      <c r="H24" s="4">
        <f t="shared" si="1"/>
        <v>297.67554782608693</v>
      </c>
      <c r="I24" s="4">
        <f t="shared" si="1"/>
        <v>303.283947826087</v>
      </c>
      <c r="J24" s="4">
        <f t="shared" si="1"/>
        <v>308.89234782608696</v>
      </c>
      <c r="K24" s="4">
        <f t="shared" si="1"/>
        <v>314.50074782608692</v>
      </c>
      <c r="L24" s="4">
        <f t="shared" si="1"/>
        <v>320.109147826087</v>
      </c>
      <c r="M24" s="25">
        <f t="shared" si="1"/>
        <v>325.71754782608696</v>
      </c>
      <c r="N24" s="5"/>
    </row>
    <row r="25" spans="1:14" ht="15" x14ac:dyDescent="0.25">
      <c r="A25" s="1"/>
      <c r="B25" s="7"/>
      <c r="C25" s="8"/>
      <c r="D25" s="8"/>
      <c r="E25" s="21">
        <f>E22+15</f>
        <v>145</v>
      </c>
      <c r="F25" s="17">
        <f t="shared" si="2"/>
        <v>56.231000000000002</v>
      </c>
      <c r="G25" s="4">
        <f t="shared" si="1"/>
        <v>290.06291739130438</v>
      </c>
      <c r="H25" s="4">
        <f t="shared" si="1"/>
        <v>295.68601739130429</v>
      </c>
      <c r="I25" s="4">
        <f t="shared" si="1"/>
        <v>301.30911739130443</v>
      </c>
      <c r="J25" s="4">
        <f t="shared" si="1"/>
        <v>306.93221739130433</v>
      </c>
      <c r="K25" s="4">
        <f t="shared" si="1"/>
        <v>312.55531739130436</v>
      </c>
      <c r="L25" s="4">
        <f t="shared" si="1"/>
        <v>318.17841739130438</v>
      </c>
      <c r="M25" s="25">
        <f t="shared" si="1"/>
        <v>323.8015173913044</v>
      </c>
      <c r="N25" s="5"/>
    </row>
    <row r="26" spans="1:14" ht="15" x14ac:dyDescent="0.25">
      <c r="A26" s="1"/>
      <c r="B26" s="7"/>
      <c r="C26" s="8"/>
      <c r="D26" s="8"/>
      <c r="E26" s="21">
        <f>E22+20</f>
        <v>150</v>
      </c>
      <c r="F26" s="17">
        <f t="shared" si="2"/>
        <v>56.249999999999993</v>
      </c>
      <c r="G26" s="4">
        <f t="shared" si="1"/>
        <v>287.20108695652169</v>
      </c>
      <c r="H26" s="4">
        <f t="shared" si="1"/>
        <v>292.82608695652169</v>
      </c>
      <c r="I26" s="4">
        <f t="shared" si="1"/>
        <v>298.45108695652169</v>
      </c>
      <c r="J26" s="4">
        <f t="shared" si="1"/>
        <v>304.07608695652169</v>
      </c>
      <c r="K26" s="4">
        <f t="shared" si="1"/>
        <v>309.70108695652169</v>
      </c>
      <c r="L26" s="4">
        <f t="shared" si="1"/>
        <v>315.32608695652169</v>
      </c>
      <c r="M26" s="25">
        <f t="shared" si="1"/>
        <v>320.95108695652169</v>
      </c>
      <c r="N26" s="5"/>
    </row>
    <row r="27" spans="1:14" ht="15" x14ac:dyDescent="0.25">
      <c r="A27" s="1"/>
      <c r="B27" s="7"/>
      <c r="C27" s="8"/>
      <c r="D27" s="8"/>
      <c r="E27" s="21">
        <f>E22+25</f>
        <v>155</v>
      </c>
      <c r="F27" s="17">
        <f t="shared" si="2"/>
        <v>56.140999999999991</v>
      </c>
      <c r="G27" s="4">
        <f t="shared" si="1"/>
        <v>283.48165652173907</v>
      </c>
      <c r="H27" s="4">
        <f t="shared" si="1"/>
        <v>289.09575652173908</v>
      </c>
      <c r="I27" s="4">
        <f t="shared" si="1"/>
        <v>294.70985652173908</v>
      </c>
      <c r="J27" s="4">
        <f t="shared" si="1"/>
        <v>300.32395652173909</v>
      </c>
      <c r="K27" s="4">
        <f t="shared" si="1"/>
        <v>305.93805652173904</v>
      </c>
      <c r="L27" s="4">
        <f t="shared" si="1"/>
        <v>311.55215652173905</v>
      </c>
      <c r="M27" s="25">
        <f t="shared" si="1"/>
        <v>317.16625652173906</v>
      </c>
      <c r="N27" s="5"/>
    </row>
    <row r="28" spans="1:14" ht="15" x14ac:dyDescent="0.25">
      <c r="A28" s="1"/>
      <c r="B28" s="7"/>
      <c r="C28" s="8"/>
      <c r="D28" s="8"/>
      <c r="E28" s="21">
        <f>E22+30</f>
        <v>160</v>
      </c>
      <c r="F28" s="17">
        <f t="shared" si="2"/>
        <v>55.903999999999996</v>
      </c>
      <c r="G28" s="4">
        <f t="shared" si="1"/>
        <v>278.90462608695657</v>
      </c>
      <c r="H28" s="4">
        <f t="shared" si="1"/>
        <v>284.4950260869565</v>
      </c>
      <c r="I28" s="4">
        <f t="shared" si="1"/>
        <v>290.08542608695655</v>
      </c>
      <c r="J28" s="4">
        <f t="shared" si="1"/>
        <v>295.67582608695648</v>
      </c>
      <c r="K28" s="4">
        <f t="shared" si="1"/>
        <v>301.26622608695652</v>
      </c>
      <c r="L28" s="4">
        <f t="shared" si="1"/>
        <v>306.85662608695657</v>
      </c>
      <c r="M28" s="25">
        <f t="shared" si="1"/>
        <v>312.4470260869565</v>
      </c>
      <c r="N28" s="5"/>
    </row>
    <row r="29" spans="1:14" ht="15" x14ac:dyDescent="0.25">
      <c r="A29" s="1"/>
      <c r="B29" s="7"/>
      <c r="C29" s="8"/>
      <c r="D29" s="8"/>
      <c r="E29" s="21">
        <f>E22+35</f>
        <v>165</v>
      </c>
      <c r="F29" s="17">
        <f t="shared" si="2"/>
        <v>55.538999999999987</v>
      </c>
      <c r="G29" s="4">
        <f t="shared" si="1"/>
        <v>273.46999565217385</v>
      </c>
      <c r="H29" s="4">
        <f t="shared" si="1"/>
        <v>279.02389565217385</v>
      </c>
      <c r="I29" s="4">
        <f t="shared" si="1"/>
        <v>284.57779565217385</v>
      </c>
      <c r="J29" s="4">
        <f t="shared" si="1"/>
        <v>290.13169565217385</v>
      </c>
      <c r="K29" s="4">
        <f t="shared" si="1"/>
        <v>295.68559565217384</v>
      </c>
      <c r="L29" s="4">
        <f t="shared" si="1"/>
        <v>301.23949565217384</v>
      </c>
      <c r="M29" s="25">
        <f t="shared" si="1"/>
        <v>306.79339565217384</v>
      </c>
      <c r="N29" s="5"/>
    </row>
    <row r="30" spans="1:14" ht="13.5" customHeight="1" x14ac:dyDescent="0.2">
      <c r="A30" s="1"/>
      <c r="B30" s="7"/>
      <c r="C30" s="8"/>
      <c r="D30" s="8"/>
      <c r="E30" s="100" t="s">
        <v>18</v>
      </c>
      <c r="F30" s="100"/>
      <c r="G30" s="100"/>
      <c r="H30" s="100"/>
      <c r="I30" s="100"/>
      <c r="J30" s="100"/>
      <c r="K30" s="100"/>
      <c r="L30" s="100"/>
      <c r="M30" s="101"/>
      <c r="N30" s="5"/>
    </row>
    <row r="31" spans="1:14" ht="9.75" customHeight="1" x14ac:dyDescent="0.2">
      <c r="A31" s="1"/>
      <c r="B31" s="7"/>
      <c r="C31" s="8"/>
      <c r="D31" s="8"/>
      <c r="E31" s="79" t="s">
        <v>20</v>
      </c>
      <c r="F31" s="79"/>
      <c r="G31" s="79"/>
      <c r="H31" s="79"/>
      <c r="I31" s="79"/>
      <c r="J31" s="79"/>
      <c r="K31" s="79"/>
      <c r="L31" s="79"/>
      <c r="M31" s="80"/>
      <c r="N31" s="5"/>
    </row>
    <row r="32" spans="1:14" ht="9.75" customHeight="1" x14ac:dyDescent="0.2">
      <c r="A32" s="1"/>
      <c r="B32" s="7"/>
      <c r="C32" s="8"/>
      <c r="D32" s="8"/>
      <c r="E32" s="81"/>
      <c r="F32" s="81"/>
      <c r="G32" s="81"/>
      <c r="H32" s="81"/>
      <c r="I32" s="81"/>
      <c r="J32" s="81"/>
      <c r="K32" s="81"/>
      <c r="L32" s="81"/>
      <c r="M32" s="82"/>
      <c r="N32" s="5"/>
    </row>
    <row r="33" spans="1:14" ht="12" customHeight="1" x14ac:dyDescent="0.2">
      <c r="A33" s="1"/>
      <c r="B33" s="7"/>
      <c r="C33" s="8"/>
      <c r="D33" s="8"/>
      <c r="E33" s="81" t="s">
        <v>12</v>
      </c>
      <c r="F33" s="81"/>
      <c r="G33" s="81"/>
      <c r="H33" s="81"/>
      <c r="I33" s="81"/>
      <c r="J33" s="5"/>
      <c r="K33" s="5"/>
      <c r="L33" s="5"/>
      <c r="M33" s="6"/>
      <c r="N33" s="5"/>
    </row>
    <row r="34" spans="1:14" ht="14.25" x14ac:dyDescent="0.2">
      <c r="B34" s="7"/>
      <c r="E34" s="81"/>
      <c r="F34" s="81"/>
      <c r="G34" s="81"/>
      <c r="H34" s="81"/>
      <c r="I34" s="81"/>
      <c r="J34" s="81"/>
      <c r="K34" s="81"/>
      <c r="L34" s="81"/>
      <c r="M34" s="82"/>
    </row>
    <row r="35" spans="1:14" ht="27" customHeight="1" thickBot="1" x14ac:dyDescent="0.25">
      <c r="B35" s="52" t="s">
        <v>17</v>
      </c>
      <c r="C35" s="53"/>
      <c r="D35" s="53"/>
      <c r="E35" s="53"/>
      <c r="F35" s="53"/>
      <c r="G35" s="53"/>
      <c r="H35" s="53"/>
      <c r="I35" s="53"/>
      <c r="J35" s="26"/>
      <c r="K35" s="26"/>
      <c r="L35" s="26"/>
      <c r="M35" s="27"/>
    </row>
    <row r="36" spans="1:14" ht="5.25" customHeight="1" x14ac:dyDescent="0.2">
      <c r="M36" s="32"/>
    </row>
    <row r="37" spans="1:14" x14ac:dyDescent="0.2">
      <c r="M37" s="5"/>
      <c r="N37" s="5"/>
    </row>
    <row r="38" spans="1:14" x14ac:dyDescent="0.2">
      <c r="M38" s="5"/>
      <c r="N38" s="5"/>
    </row>
    <row r="39" spans="1:14" x14ac:dyDescent="0.2"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">
      <c r="E40" s="5"/>
      <c r="F40" s="5"/>
      <c r="G40" s="5"/>
      <c r="H40" s="5"/>
      <c r="I40" s="5"/>
      <c r="J40" s="5"/>
      <c r="K40" s="5"/>
      <c r="L40" s="5"/>
      <c r="M40" s="5"/>
    </row>
    <row r="41" spans="1:14" x14ac:dyDescent="0.2">
      <c r="E41" s="5"/>
      <c r="F41" s="5"/>
      <c r="G41" s="5"/>
      <c r="H41" s="5"/>
      <c r="I41" s="5"/>
      <c r="J41" s="5"/>
      <c r="K41" s="5"/>
      <c r="L41" s="5"/>
      <c r="M41" s="5"/>
    </row>
  </sheetData>
  <sheetProtection sheet="1"/>
  <mergeCells count="14">
    <mergeCell ref="G12:M12"/>
    <mergeCell ref="E34:M34"/>
    <mergeCell ref="B35:I35"/>
    <mergeCell ref="G13:M13"/>
    <mergeCell ref="B22:D22"/>
    <mergeCell ref="E30:M30"/>
    <mergeCell ref="E31:M31"/>
    <mergeCell ref="E32:M32"/>
    <mergeCell ref="E33:I33"/>
    <mergeCell ref="B2:M2"/>
    <mergeCell ref="B3:M3"/>
    <mergeCell ref="B5:D5"/>
    <mergeCell ref="B7:C7"/>
    <mergeCell ref="H7:H9"/>
  </mergeCells>
  <conditionalFormatting sqref="G15:G29">
    <cfRule type="cellIs" dxfId="6" priority="7" stopIfTrue="1" operator="equal">
      <formula>MAX($G$15:$G$29)</formula>
    </cfRule>
  </conditionalFormatting>
  <conditionalFormatting sqref="H15:H29">
    <cfRule type="cellIs" dxfId="5" priority="6" stopIfTrue="1" operator="equal">
      <formula>MAX($H$15:$H$29)</formula>
    </cfRule>
  </conditionalFormatting>
  <conditionalFormatting sqref="I15:I29">
    <cfRule type="cellIs" dxfId="4" priority="5" stopIfTrue="1" operator="equal">
      <formula>MAX($I$15:$I$29)</formula>
    </cfRule>
  </conditionalFormatting>
  <conditionalFormatting sqref="J15:J29">
    <cfRule type="cellIs" dxfId="3" priority="4" stopIfTrue="1" operator="equal">
      <formula>MAX($J$15:$J$29)</formula>
    </cfRule>
  </conditionalFormatting>
  <conditionalFormatting sqref="K15:K29">
    <cfRule type="cellIs" dxfId="2" priority="3" stopIfTrue="1" operator="equal">
      <formula>MAX($K$15:$K$29)</formula>
    </cfRule>
  </conditionalFormatting>
  <conditionalFormatting sqref="L15:L29">
    <cfRule type="cellIs" dxfId="1" priority="2" stopIfTrue="1" operator="equal">
      <formula>MAX($L$15:$L$29)</formula>
    </cfRule>
  </conditionalFormatting>
  <conditionalFormatting sqref="M15:M29">
    <cfRule type="cellIs" dxfId="0" priority="1" stopIfTrue="1" operator="equal">
      <formula>MAX($M$15:$M$29)</formula>
    </cfRule>
  </conditionalFormatting>
  <printOptions horizontalCentered="1"/>
  <pageMargins left="0.35" right="0.37" top="0.53" bottom="0.35" header="1.02" footer="0.35"/>
  <pageSetup scale="8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7"/>
  <sheetViews>
    <sheetView showGridLines="0" workbookViewId="0">
      <selection activeCell="U15" sqref="U15"/>
    </sheetView>
  </sheetViews>
  <sheetFormatPr defaultRowHeight="12.75" x14ac:dyDescent="0.2"/>
  <cols>
    <col min="1" max="1" width="0.85546875" customWidth="1"/>
    <col min="9" max="9" width="5.28515625" customWidth="1"/>
    <col min="10" max="10" width="8.42578125" customWidth="1"/>
    <col min="16" max="16" width="6.42578125" customWidth="1"/>
  </cols>
  <sheetData>
    <row r="2" spans="2:16" ht="15.75" customHeight="1" x14ac:dyDescent="0.25">
      <c r="B2" s="104" t="s">
        <v>42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47" spans="3:8" ht="15" x14ac:dyDescent="0.25">
      <c r="C47" s="102" t="s">
        <v>40</v>
      </c>
      <c r="D47" s="102"/>
      <c r="E47" s="102"/>
      <c r="F47" s="102"/>
      <c r="G47" s="102"/>
      <c r="H47" s="102"/>
    </row>
    <row r="49" spans="3:13" ht="15" x14ac:dyDescent="0.2">
      <c r="C49" s="105" t="s">
        <v>56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</row>
    <row r="50" spans="3:13" ht="15" x14ac:dyDescent="0.2">
      <c r="C50" s="105" t="s">
        <v>57</v>
      </c>
      <c r="D50" s="105"/>
      <c r="E50" s="105"/>
      <c r="F50" s="105"/>
      <c r="G50" s="105"/>
      <c r="H50" s="105"/>
    </row>
    <row r="107" spans="3:8" x14ac:dyDescent="0.2">
      <c r="C107" s="103"/>
      <c r="D107" s="103"/>
      <c r="E107" s="103"/>
      <c r="F107" s="103"/>
      <c r="G107" s="103"/>
      <c r="H107" s="103"/>
    </row>
  </sheetData>
  <sheetProtection sheet="1"/>
  <mergeCells count="5">
    <mergeCell ref="C47:H47"/>
    <mergeCell ref="C107:H107"/>
    <mergeCell ref="B2:P2"/>
    <mergeCell ref="C50:H50"/>
    <mergeCell ref="C49:M49"/>
  </mergeCells>
  <phoneticPr fontId="12" type="noConversion"/>
  <hyperlinks>
    <hyperlink ref="C49:M49" r:id="rId1" display="Nutrient Application Guidelines for Field, Vegetable, and Fruit Crops in Wisconsin (A2809)"/>
    <hyperlink ref="C50:H50" r:id="rId2" display="Nutrient Management Fast Facts"/>
  </hyperlinks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FIELD SELECTION</vt:lpstr>
      <vt:lpstr>HYPS - Corn</vt:lpstr>
      <vt:lpstr>HYPS - SB or SG</vt:lpstr>
      <vt:lpstr>MYPS - Corn</vt:lpstr>
      <vt:lpstr>MYPS - SB or SG</vt:lpstr>
      <vt:lpstr>Irrigated Sandy Soils</vt:lpstr>
      <vt:lpstr>Non-Irrigated Sandy Soils</vt:lpstr>
      <vt:lpstr>Add. Info.</vt:lpstr>
      <vt:lpstr>'FIELD SELECTION'!Print_Area</vt:lpstr>
      <vt:lpstr>'HYPS - Corn'!Print_Area</vt:lpstr>
      <vt:lpstr>'HYPS - SB or SG'!Print_Area</vt:lpstr>
      <vt:lpstr>'Irrigated Sandy Soils'!Print_Area</vt:lpstr>
      <vt:lpstr>'MYPS - Corn'!Print_Area</vt:lpstr>
      <vt:lpstr>'MYPS - SB or SG'!Print_Area</vt:lpstr>
      <vt:lpstr>'Non-Irrigated Sandy Soils'!Print_Area</vt:lpstr>
    </vt:vector>
  </TitlesOfParts>
  <Company>UW Extension - Fond du Lac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Rankin</dc:creator>
  <cp:lastModifiedBy>Engelhardt, Tina</cp:lastModifiedBy>
  <cp:lastPrinted>2015-11-25T16:32:13Z</cp:lastPrinted>
  <dcterms:created xsi:type="dcterms:W3CDTF">2001-01-12T20:13:17Z</dcterms:created>
  <dcterms:modified xsi:type="dcterms:W3CDTF">2015-11-25T16:32:27Z</dcterms:modified>
</cp:coreProperties>
</file>