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700" activeTab="0"/>
  </bookViews>
  <sheets>
    <sheet name="Budget" sheetId="1" r:id="rId1"/>
    <sheet name="Analyses" sheetId="2" r:id="rId2"/>
    <sheet name="Machinery Expenses" sheetId="3" r:id="rId3"/>
  </sheets>
  <definedNames>
    <definedName name="_xlnm.Print_Area" localSheetId="0">'Budget'!$A$1:$K$129</definedName>
  </definedNames>
  <calcPr fullCalcOnLoad="1"/>
</workbook>
</file>

<file path=xl/sharedStrings.xml><?xml version="1.0" encoding="utf-8"?>
<sst xmlns="http://schemas.openxmlformats.org/spreadsheetml/2006/main" count="275" uniqueCount="128">
  <si>
    <t>($)</t>
  </si>
  <si>
    <t>acre</t>
  </si>
  <si>
    <t>Unit</t>
  </si>
  <si>
    <t>Quantity</t>
  </si>
  <si>
    <t>Price</t>
  </si>
  <si>
    <t>Amount</t>
  </si>
  <si>
    <t>($/acre)</t>
  </si>
  <si>
    <t>Interest on Operating Capital - 6 months</t>
  </si>
  <si>
    <t>Fixed Expenses</t>
  </si>
  <si>
    <t>Labor Expenses</t>
  </si>
  <si>
    <t>hour</t>
  </si>
  <si>
    <t>Sub-Total</t>
  </si>
  <si>
    <t>Total Costs</t>
  </si>
  <si>
    <t>Total</t>
  </si>
  <si>
    <t xml:space="preserve">   Electricity</t>
  </si>
  <si>
    <t xml:space="preserve">   Engine Lubrication</t>
  </si>
  <si>
    <t xml:space="preserve"> </t>
  </si>
  <si>
    <t>Power Unit</t>
  </si>
  <si>
    <t>Main Implement</t>
  </si>
  <si>
    <t>Depreciation</t>
  </si>
  <si>
    <t>Interest</t>
  </si>
  <si>
    <t>Labor</t>
  </si>
  <si>
    <t>Energy</t>
  </si>
  <si>
    <t>Repair</t>
  </si>
  <si>
    <t xml:space="preserve">Times </t>
  </si>
  <si>
    <t>Cost</t>
  </si>
  <si>
    <t>Over</t>
  </si>
  <si>
    <t>Per Acre</t>
  </si>
  <si>
    <t>Tractor 075 HP</t>
  </si>
  <si>
    <t>Tractor 100 HP</t>
  </si>
  <si>
    <t>Engine Lubrication</t>
  </si>
  <si>
    <t>Totals</t>
  </si>
  <si>
    <t>University of Wisconsin Center for Dairy Profitability</t>
  </si>
  <si>
    <t>bu/acre</t>
  </si>
  <si>
    <t>Corn, Shelled</t>
  </si>
  <si>
    <t>Operating Costs</t>
  </si>
  <si>
    <t>Input Expenses</t>
  </si>
  <si>
    <t>Fertility</t>
  </si>
  <si>
    <t>9-23-30 Starter Fertilizer</t>
  </si>
  <si>
    <t>Urea 46-0-0</t>
  </si>
  <si>
    <t>Phosphorus 0-46-0</t>
  </si>
  <si>
    <t>Seed Plants</t>
  </si>
  <si>
    <t>Corn Seed</t>
  </si>
  <si>
    <t>bag</t>
  </si>
  <si>
    <t>Miscellaneous</t>
  </si>
  <si>
    <t>Pest Scouting</t>
  </si>
  <si>
    <t>Weed Control</t>
  </si>
  <si>
    <t>Insect Control</t>
  </si>
  <si>
    <t>gal</t>
  </si>
  <si>
    <t xml:space="preserve">   Diesel Fuel</t>
  </si>
  <si>
    <t xml:space="preserve">   Gasoline</t>
  </si>
  <si>
    <t>Energy Expenses</t>
  </si>
  <si>
    <t>KW hr</t>
  </si>
  <si>
    <t>Repairs and Maintenance</t>
  </si>
  <si>
    <t xml:space="preserve">   Power Units</t>
  </si>
  <si>
    <t xml:space="preserve">   Implements</t>
  </si>
  <si>
    <t xml:space="preserve">   Durables</t>
  </si>
  <si>
    <t>% of Income</t>
  </si>
  <si>
    <t>Interest and Insurance Expenses</t>
  </si>
  <si>
    <t>Depreciation Expenses</t>
  </si>
  <si>
    <t xml:space="preserve">Annual machinery expenses </t>
  </si>
  <si>
    <t>Example Farm</t>
  </si>
  <si>
    <t>Your Farm</t>
  </si>
  <si>
    <t>Products</t>
  </si>
  <si>
    <t>Enter your farm values in the blue boxes.</t>
  </si>
  <si>
    <t>lbs of product</t>
  </si>
  <si>
    <t xml:space="preserve"> Starter Fertilizer</t>
  </si>
  <si>
    <t>Potassium 0-0-60</t>
  </si>
  <si>
    <t>Land ownership costs</t>
  </si>
  <si>
    <r>
      <t>Custom Rate Charges</t>
    </r>
    <r>
      <rPr>
        <vertAlign val="superscript"/>
        <sz val="10"/>
        <rFont val="Arial"/>
        <family val="2"/>
      </rPr>
      <t>2</t>
    </r>
  </si>
  <si>
    <t xml:space="preserve">  for many of the field operations needed to till, plant, and harvest the corn crop.   In place of these values, one can use the cumulative value per acre from the </t>
  </si>
  <si>
    <t>$ per bushel</t>
  </si>
  <si>
    <t>Risk Analyses</t>
  </si>
  <si>
    <t xml:space="preserve">     (Value of Production less Total Costs as Price and Yield Vary)</t>
  </si>
  <si>
    <t xml:space="preserve">  (Value of Production less Total Costs as Price and Yield Vary)</t>
  </si>
  <si>
    <t>+10%</t>
  </si>
  <si>
    <t>+20%</t>
  </si>
  <si>
    <t xml:space="preserve">     Yield</t>
  </si>
  <si>
    <t>Sensitvity Analysis</t>
  </si>
  <si>
    <t xml:space="preserve">                (Break-Even Yields as Price and Total Costs Vary)</t>
  </si>
  <si>
    <t>Plow, disc-chisel 16.3 ft</t>
  </si>
  <si>
    <t>Tractor 060 HP</t>
  </si>
  <si>
    <t xml:space="preserve">Tractor 130 HP MFWD </t>
  </si>
  <si>
    <t>Planter 06-30 min-till</t>
  </si>
  <si>
    <t xml:space="preserve">Sprayer 45 ft </t>
  </si>
  <si>
    <t>Corn, Shell</t>
  </si>
  <si>
    <t>Manure credit 1st year- lbs N</t>
  </si>
  <si>
    <t>lbs</t>
  </si>
  <si>
    <t>Manure credit 1st year - lbs P</t>
  </si>
  <si>
    <t>Manure credit 1st year - lbs K</t>
  </si>
  <si>
    <t>Custom application of manure</t>
  </si>
  <si>
    <t>ton</t>
  </si>
  <si>
    <t>Head, Corn grain 06-30</t>
  </si>
  <si>
    <r>
      <t>Government payments</t>
    </r>
    <r>
      <rPr>
        <vertAlign val="superscript"/>
        <sz val="10"/>
        <rFont val="Arial"/>
        <family val="2"/>
      </rPr>
      <t>1</t>
    </r>
  </si>
  <si>
    <t>Government payments</t>
  </si>
  <si>
    <t>Crop insurance</t>
  </si>
  <si>
    <t xml:space="preserve">Management charge </t>
  </si>
  <si>
    <t>Phosphorus 18-46-0</t>
  </si>
  <si>
    <t>Custom fertilizer spreading</t>
  </si>
  <si>
    <t>Total Operating Costs per Acre</t>
  </si>
  <si>
    <t>Total Operating Costs per Bushel</t>
  </si>
  <si>
    <t>Total Fixed Expenses per Acre</t>
  </si>
  <si>
    <t>Total Costs per Acre</t>
  </si>
  <si>
    <t>Return to Land and Operator per Acre</t>
  </si>
  <si>
    <t>Return to Operator per Acre</t>
  </si>
  <si>
    <t>Total Cost per Bushel</t>
  </si>
  <si>
    <r>
      <t>2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Many farmers will not know what the energy, repairs and maintenance, interest and insurance, and depreciation expenses are</t>
    </r>
  </si>
  <si>
    <t>Harness</t>
  </si>
  <si>
    <t>pt</t>
  </si>
  <si>
    <t>Hornet WDG</t>
  </si>
  <si>
    <t>oz</t>
  </si>
  <si>
    <t>Nitrogen fertilizer</t>
  </si>
  <si>
    <t>(Enter % in I76)</t>
  </si>
  <si>
    <t>Management charge (enter % of income in I88)</t>
  </si>
  <si>
    <t xml:space="preserve">Gravity box 185 bu </t>
  </si>
  <si>
    <t>Combine, 265 HP</t>
  </si>
  <si>
    <t xml:space="preserve">Grain roller mill </t>
  </si>
  <si>
    <t xml:space="preserve">  Wisconsin's 2010 Custom Rate Guide.  </t>
  </si>
  <si>
    <t>Revenue Protection - Corn 70%</t>
  </si>
  <si>
    <t xml:space="preserve">Tractor 202 HP MFWD </t>
  </si>
  <si>
    <t>Cultivator, field 23 ft</t>
  </si>
  <si>
    <t xml:space="preserve">   Diesel Fuel (with WI tax credit)</t>
  </si>
  <si>
    <t xml:space="preserve">   Gasoline (with WI tax credit)</t>
  </si>
  <si>
    <t>This budget was developed with the Cost Accounting and Planning (CAP) software , version 2011.9.</t>
  </si>
  <si>
    <t>Developed by Ken Barnett, March 2014</t>
  </si>
  <si>
    <r>
      <t>1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Starting in 2014, there are no longer any direct payments.</t>
    </r>
  </si>
  <si>
    <t>High Moisture Shell Corn after Corn Budget for Wisconsin in 2014</t>
  </si>
  <si>
    <t>None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</si>
</sst>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;;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##0;###0"/>
    <numFmt numFmtId="172" formatCode="###0.00;###0.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ck"/>
      <right style="thick"/>
      <top/>
      <bottom/>
    </border>
    <border>
      <left style="hair"/>
      <right style="hair"/>
      <top style="hair"/>
      <bottom style="hair"/>
    </border>
    <border>
      <left/>
      <right style="thick"/>
      <top/>
      <bottom/>
    </border>
    <border>
      <left/>
      <right style="thick"/>
      <top/>
      <bottom style="medium"/>
    </border>
    <border>
      <left/>
      <right/>
      <top style="hair"/>
      <bottom style="hair"/>
    </border>
    <border>
      <left style="thick"/>
      <right/>
      <top/>
      <bottom/>
    </border>
    <border>
      <left style="hair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ck"/>
      <right style="hair"/>
      <top style="hair"/>
      <bottom style="hair"/>
    </border>
    <border>
      <left style="hair"/>
      <right/>
      <top style="hair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7" fillId="33" borderId="0" xfId="0" applyFont="1" applyFill="1" applyAlignment="1" quotePrefix="1">
      <alignment horizontal="left"/>
    </xf>
    <xf numFmtId="0" fontId="7" fillId="34" borderId="0" xfId="0" applyFont="1" applyFill="1" applyAlignment="1">
      <alignment/>
    </xf>
    <xf numFmtId="0" fontId="0" fillId="33" borderId="0" xfId="0" applyFill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0" fillId="33" borderId="1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 horizontal="right"/>
      <protection/>
    </xf>
    <xf numFmtId="0" fontId="0" fillId="0" borderId="0" xfId="0" applyAlignment="1" applyProtection="1" quotePrefix="1">
      <alignment horizontal="center"/>
      <protection/>
    </xf>
    <xf numFmtId="2" fontId="0" fillId="0" borderId="0" xfId="0" applyNumberFormat="1" applyFont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2" fontId="2" fillId="0" borderId="0" xfId="0" applyNumberFormat="1" applyFont="1" applyBorder="1" applyAlignment="1" applyProtection="1">
      <alignment horizontal="center"/>
      <protection/>
    </xf>
    <xf numFmtId="0" fontId="10" fillId="0" borderId="0" xfId="52" applyFont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2" fontId="0" fillId="0" borderId="15" xfId="0" applyNumberFormat="1" applyFill="1" applyBorder="1" applyAlignment="1">
      <alignment horizontal="center"/>
    </xf>
    <xf numFmtId="0" fontId="0" fillId="0" borderId="16" xfId="0" applyBorder="1" applyAlignment="1">
      <alignment horizontal="right"/>
    </xf>
    <xf numFmtId="10" fontId="0" fillId="0" borderId="0" xfId="0" applyNumberForma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>
      <alignment horizontal="center"/>
    </xf>
    <xf numFmtId="2" fontId="0" fillId="0" borderId="17" xfId="0" applyNumberFormat="1" applyFill="1" applyBorder="1" applyAlignment="1" applyProtection="1">
      <alignment horizontal="center"/>
      <protection/>
    </xf>
    <xf numFmtId="10" fontId="0" fillId="33" borderId="12" xfId="0" applyNumberFormat="1" applyFill="1" applyBorder="1" applyAlignment="1" applyProtection="1">
      <alignment horizontal="center"/>
      <protection locked="0"/>
    </xf>
    <xf numFmtId="2" fontId="2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/>
    </xf>
    <xf numFmtId="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right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9" fontId="2" fillId="0" borderId="0" xfId="0" applyNumberFormat="1" applyFont="1" applyAlignment="1">
      <alignment horizontal="right"/>
    </xf>
    <xf numFmtId="2" fontId="0" fillId="0" borderId="21" xfId="0" applyNumberFormat="1" applyBorder="1" applyAlignment="1">
      <alignment/>
    </xf>
    <xf numFmtId="8" fontId="0" fillId="0" borderId="22" xfId="0" applyNumberFormat="1" applyBorder="1" applyAlignment="1">
      <alignment horizontal="center"/>
    </xf>
    <xf numFmtId="8" fontId="0" fillId="0" borderId="23" xfId="0" applyNumberFormat="1" applyBorder="1" applyAlignment="1">
      <alignment horizontal="center"/>
    </xf>
    <xf numFmtId="8" fontId="0" fillId="0" borderId="24" xfId="0" applyNumberFormat="1" applyBorder="1" applyAlignment="1">
      <alignment horizontal="center"/>
    </xf>
    <xf numFmtId="8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/>
    </xf>
    <xf numFmtId="8" fontId="0" fillId="0" borderId="27" xfId="0" applyNumberFormat="1" applyBorder="1" applyAlignment="1">
      <alignment horizontal="center"/>
    </xf>
    <xf numFmtId="8" fontId="0" fillId="0" borderId="28" xfId="0" applyNumberFormat="1" applyBorder="1" applyAlignment="1">
      <alignment horizontal="center"/>
    </xf>
    <xf numFmtId="49" fontId="2" fillId="0" borderId="0" xfId="0" applyNumberFormat="1" applyFont="1" applyAlignment="1">
      <alignment horizontal="right"/>
    </xf>
    <xf numFmtId="2" fontId="0" fillId="0" borderId="29" xfId="0" applyNumberFormat="1" applyBorder="1" applyAlignment="1">
      <alignment/>
    </xf>
    <xf numFmtId="8" fontId="0" fillId="0" borderId="30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8" fontId="0" fillId="0" borderId="32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21" xfId="0" applyNumberFormat="1" applyBorder="1" applyAlignment="1">
      <alignment/>
    </xf>
    <xf numFmtId="2" fontId="0" fillId="0" borderId="3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/>
    </xf>
    <xf numFmtId="2" fontId="0" fillId="0" borderId="37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/>
    </xf>
    <xf numFmtId="2" fontId="0" fillId="0" borderId="38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9" fillId="0" borderId="0" xfId="52" applyAlignment="1" applyProtection="1">
      <alignment/>
      <protection/>
    </xf>
    <xf numFmtId="164" fontId="0" fillId="0" borderId="0" xfId="0" applyNumberFormat="1" applyFont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6" xfId="0" applyBorder="1" applyAlignment="1">
      <alignment/>
    </xf>
    <xf numFmtId="2" fontId="0" fillId="33" borderId="39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166" fontId="0" fillId="0" borderId="0" xfId="0" applyNumberFormat="1" applyAlignment="1">
      <alignment horizontal="center"/>
    </xf>
    <xf numFmtId="2" fontId="0" fillId="0" borderId="40" xfId="0" applyNumberFormat="1" applyFill="1" applyBorder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2" fillId="0" borderId="16" xfId="0" applyFont="1" applyBorder="1" applyAlignment="1" applyProtection="1">
      <alignment horizontal="right"/>
      <protection/>
    </xf>
    <xf numFmtId="0" fontId="2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left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164" fontId="0" fillId="0" borderId="41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42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44" xfId="0" applyNumberFormat="1" applyBorder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center"/>
    </xf>
    <xf numFmtId="0" fontId="2" fillId="0" borderId="0" xfId="0" applyFont="1" applyFill="1" applyAlignment="1" applyProtection="1">
      <alignment horizontal="center"/>
      <protection/>
    </xf>
    <xf numFmtId="0" fontId="7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34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1895475</xdr:colOff>
      <xdr:row>3</xdr:row>
      <xdr:rowOff>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125</xdr:row>
      <xdr:rowOff>47625</xdr:rowOff>
    </xdr:from>
    <xdr:to>
      <xdr:col>6</xdr:col>
      <xdr:colOff>933450</xdr:colOff>
      <xdr:row>133</xdr:row>
      <xdr:rowOff>47625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2051685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0</xdr:row>
      <xdr:rowOff>85725</xdr:rowOff>
    </xdr:from>
    <xdr:to>
      <xdr:col>10</xdr:col>
      <xdr:colOff>552450</xdr:colOff>
      <xdr:row>4</xdr:row>
      <xdr:rowOff>66675</xdr:rowOff>
    </xdr:to>
    <xdr:pic>
      <xdr:nvPicPr>
        <xdr:cNvPr id="3" name="Picture 6" descr="Team Grains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01225" y="85725"/>
          <a:ext cx="2324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3</xdr:col>
      <xdr:colOff>219075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247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676275</xdr:colOff>
      <xdr:row>41</xdr:row>
      <xdr:rowOff>47625</xdr:rowOff>
    </xdr:from>
    <xdr:to>
      <xdr:col>9</xdr:col>
      <xdr:colOff>752475</xdr:colOff>
      <xdr:row>49</xdr:row>
      <xdr:rowOff>47625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699135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581025</xdr:colOff>
      <xdr:row>2</xdr:row>
      <xdr:rowOff>0</xdr:rowOff>
    </xdr:from>
    <xdr:to>
      <xdr:col>16</xdr:col>
      <xdr:colOff>28575</xdr:colOff>
      <xdr:row>4</xdr:row>
      <xdr:rowOff>152400</xdr:rowOff>
    </xdr:to>
    <xdr:pic>
      <xdr:nvPicPr>
        <xdr:cNvPr id="3" name="Picture 3" descr="Team Forage logo_s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34525" y="323850"/>
          <a:ext cx="1504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723900</xdr:colOff>
      <xdr:row>2</xdr:row>
      <xdr:rowOff>152400</xdr:rowOff>
    </xdr:to>
    <xdr:pic>
      <xdr:nvPicPr>
        <xdr:cNvPr id="1" name="Picture 2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295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25</xdr:row>
      <xdr:rowOff>104775</xdr:rowOff>
    </xdr:from>
    <xdr:to>
      <xdr:col>5</xdr:col>
      <xdr:colOff>266700</xdr:colOff>
      <xdr:row>34</xdr:row>
      <xdr:rowOff>142875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4229100"/>
          <a:ext cx="2057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0</xdr:row>
      <xdr:rowOff>104775</xdr:rowOff>
    </xdr:from>
    <xdr:to>
      <xdr:col>8</xdr:col>
      <xdr:colOff>581025</xdr:colOff>
      <xdr:row>4</xdr:row>
      <xdr:rowOff>85725</xdr:rowOff>
    </xdr:to>
    <xdr:pic>
      <xdr:nvPicPr>
        <xdr:cNvPr id="3" name="Picture 5" descr="Team Grains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0" y="104775"/>
          <a:ext cx="2324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0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4"/>
  <sheetViews>
    <sheetView tabSelected="1" zoomScale="75" zoomScaleNormal="75" zoomScalePageLayoutView="0" workbookViewId="0" topLeftCell="A1">
      <selection activeCell="P12" sqref="P12"/>
    </sheetView>
  </sheetViews>
  <sheetFormatPr defaultColWidth="9.140625" defaultRowHeight="12.75"/>
  <cols>
    <col min="1" max="1" width="37.140625" style="0" customWidth="1"/>
    <col min="2" max="2" width="19.00390625" style="2" customWidth="1"/>
    <col min="3" max="3" width="16.00390625" style="2" customWidth="1"/>
    <col min="4" max="5" width="11.421875" style="2" customWidth="1"/>
    <col min="6" max="6" width="3.140625" style="2" customWidth="1"/>
    <col min="7" max="7" width="42.421875" style="0" customWidth="1"/>
    <col min="8" max="8" width="14.7109375" style="0" customWidth="1"/>
    <col min="11" max="11" width="10.00390625" style="0" customWidth="1"/>
  </cols>
  <sheetData>
    <row r="1" ht="12.75"/>
    <row r="2" ht="12.75">
      <c r="J2" s="139"/>
    </row>
    <row r="3" ht="12.75">
      <c r="J3" s="139"/>
    </row>
    <row r="4" ht="12.75">
      <c r="J4" s="139"/>
    </row>
    <row r="5" ht="12.75"/>
    <row r="6" ht="18">
      <c r="A6" s="25" t="s">
        <v>126</v>
      </c>
    </row>
    <row r="7" ht="12.75">
      <c r="G7" s="1"/>
    </row>
    <row r="8" spans="1:7" ht="12.75">
      <c r="A8" s="1"/>
      <c r="G8" s="1"/>
    </row>
    <row r="9" spans="1:7" ht="12.75">
      <c r="A9" s="1"/>
      <c r="G9" s="1"/>
    </row>
    <row r="10" spans="1:7" ht="15.75">
      <c r="A10" s="22" t="s">
        <v>64</v>
      </c>
      <c r="B10" s="24"/>
      <c r="G10" s="11"/>
    </row>
    <row r="11" spans="1:7" ht="12.75">
      <c r="A11" s="11"/>
      <c r="G11" s="11"/>
    </row>
    <row r="12" spans="1:7" ht="15.75">
      <c r="A12" s="23" t="s">
        <v>61</v>
      </c>
      <c r="G12" s="23" t="s">
        <v>62</v>
      </c>
    </row>
    <row r="13" spans="1:7" ht="12.75">
      <c r="A13" s="11"/>
      <c r="G13" s="11"/>
    </row>
    <row r="14" spans="1:11" ht="12.75">
      <c r="A14" s="37"/>
      <c r="B14" s="38" t="s">
        <v>2</v>
      </c>
      <c r="C14" s="38" t="s">
        <v>3</v>
      </c>
      <c r="D14" s="38" t="s">
        <v>4</v>
      </c>
      <c r="E14" s="62" t="s">
        <v>5</v>
      </c>
      <c r="F14" s="31"/>
      <c r="G14" s="29"/>
      <c r="H14" s="26" t="s">
        <v>2</v>
      </c>
      <c r="I14" s="26" t="s">
        <v>3</v>
      </c>
      <c r="J14" s="26" t="s">
        <v>4</v>
      </c>
      <c r="K14" s="26" t="s">
        <v>5</v>
      </c>
    </row>
    <row r="15" spans="1:11" ht="13.5" thickBot="1">
      <c r="A15" s="39"/>
      <c r="B15" s="40"/>
      <c r="C15" s="40"/>
      <c r="D15" s="40" t="s">
        <v>0</v>
      </c>
      <c r="E15" s="63" t="s">
        <v>6</v>
      </c>
      <c r="F15" s="31"/>
      <c r="G15" s="30"/>
      <c r="H15" s="27"/>
      <c r="I15" s="27"/>
      <c r="J15" s="27" t="s">
        <v>0</v>
      </c>
      <c r="K15" s="27" t="s">
        <v>6</v>
      </c>
    </row>
    <row r="16" spans="1:11" ht="12.75">
      <c r="A16" s="41"/>
      <c r="B16" s="42"/>
      <c r="C16" s="42"/>
      <c r="D16" s="42"/>
      <c r="E16" s="43"/>
      <c r="F16" s="32"/>
      <c r="H16" s="2"/>
      <c r="I16" s="2"/>
      <c r="J16" s="2"/>
      <c r="K16" s="2"/>
    </row>
    <row r="17" spans="1:11" ht="12.75">
      <c r="A17" s="44" t="s">
        <v>63</v>
      </c>
      <c r="B17" s="42"/>
      <c r="C17" s="42"/>
      <c r="D17" s="42"/>
      <c r="E17" s="43"/>
      <c r="F17" s="32"/>
      <c r="G17" s="9" t="s">
        <v>63</v>
      </c>
      <c r="H17" s="2"/>
      <c r="I17" s="2"/>
      <c r="J17" s="2"/>
      <c r="K17" s="2"/>
    </row>
    <row r="18" spans="1:11" ht="12.75">
      <c r="A18" s="41"/>
      <c r="B18" s="136"/>
      <c r="C18" s="42"/>
      <c r="D18" s="42"/>
      <c r="E18" s="43"/>
      <c r="F18" s="32"/>
      <c r="H18" s="2"/>
      <c r="I18" s="2"/>
      <c r="J18" s="2"/>
      <c r="K18" s="2"/>
    </row>
    <row r="19" spans="1:11" ht="12.75">
      <c r="A19" s="41" t="s">
        <v>85</v>
      </c>
      <c r="B19" s="42" t="s">
        <v>33</v>
      </c>
      <c r="C19" s="45">
        <v>155</v>
      </c>
      <c r="D19" s="45">
        <v>4.49</v>
      </c>
      <c r="E19" s="46">
        <f>(C19*D19)</f>
        <v>695.95</v>
      </c>
      <c r="F19" s="33"/>
      <c r="G19" t="s">
        <v>34</v>
      </c>
      <c r="H19" s="2" t="s">
        <v>33</v>
      </c>
      <c r="I19" s="36"/>
      <c r="J19" s="36"/>
      <c r="K19" s="3">
        <f>(I19*J19)</f>
        <v>0</v>
      </c>
    </row>
    <row r="20" spans="1:11" ht="14.25">
      <c r="A20" t="s">
        <v>93</v>
      </c>
      <c r="B20" s="2" t="s">
        <v>33</v>
      </c>
      <c r="C20" s="3">
        <v>0</v>
      </c>
      <c r="D20" s="3">
        <v>0</v>
      </c>
      <c r="E20" s="110">
        <f>(C20*D20)</f>
        <v>0</v>
      </c>
      <c r="F20" s="111"/>
      <c r="G20" s="112" t="s">
        <v>94</v>
      </c>
      <c r="H20" s="2" t="s">
        <v>33</v>
      </c>
      <c r="I20" s="36"/>
      <c r="J20" s="119">
        <v>0</v>
      </c>
      <c r="K20" s="111">
        <f>(I20*J20)</f>
        <v>0</v>
      </c>
    </row>
    <row r="21" spans="1:11" ht="12.75">
      <c r="A21" t="s">
        <v>86</v>
      </c>
      <c r="B21" s="2" t="s">
        <v>87</v>
      </c>
      <c r="C21" s="3">
        <v>30</v>
      </c>
      <c r="D21" s="3">
        <v>0.52</v>
      </c>
      <c r="E21" s="110">
        <f>(C21*D21)</f>
        <v>15.600000000000001</v>
      </c>
      <c r="F21" s="111"/>
      <c r="G21" s="112" t="s">
        <v>86</v>
      </c>
      <c r="H21" s="2" t="s">
        <v>87</v>
      </c>
      <c r="I21" s="36"/>
      <c r="J21" s="36"/>
      <c r="K21" s="3">
        <f>(I21*J21)</f>
        <v>0</v>
      </c>
    </row>
    <row r="22" spans="1:11" ht="12.75">
      <c r="A22" t="s">
        <v>88</v>
      </c>
      <c r="B22" s="2" t="s">
        <v>87</v>
      </c>
      <c r="C22" s="3">
        <v>48</v>
      </c>
      <c r="D22" s="3">
        <v>0.59</v>
      </c>
      <c r="E22" s="110">
        <f>(C22*D22)</f>
        <v>28.32</v>
      </c>
      <c r="F22" s="111"/>
      <c r="G22" s="112" t="s">
        <v>88</v>
      </c>
      <c r="H22" s="2" t="s">
        <v>87</v>
      </c>
      <c r="I22" s="36"/>
      <c r="J22" s="36"/>
      <c r="K22" s="3">
        <f>(I22*J22)</f>
        <v>0</v>
      </c>
    </row>
    <row r="23" spans="1:11" ht="12.75">
      <c r="A23" t="s">
        <v>89</v>
      </c>
      <c r="B23" s="2" t="s">
        <v>87</v>
      </c>
      <c r="C23" s="3">
        <v>96</v>
      </c>
      <c r="D23" s="3">
        <v>0.36</v>
      </c>
      <c r="E23" s="110">
        <f>(C23*D23)</f>
        <v>34.56</v>
      </c>
      <c r="F23" s="111"/>
      <c r="G23" s="112" t="s">
        <v>89</v>
      </c>
      <c r="H23" s="2" t="s">
        <v>87</v>
      </c>
      <c r="I23" s="36"/>
      <c r="J23" s="36"/>
      <c r="K23" s="3">
        <f>(I23*J23)</f>
        <v>0</v>
      </c>
    </row>
    <row r="24" spans="3:11" ht="12.75">
      <c r="C24" s="3"/>
      <c r="D24" s="3"/>
      <c r="E24" s="116">
        <f>SUM(E21:E23)</f>
        <v>78.48</v>
      </c>
      <c r="F24" s="33"/>
      <c r="G24" s="115"/>
      <c r="H24" s="2"/>
      <c r="I24" s="117"/>
      <c r="J24" s="117"/>
      <c r="K24" s="118">
        <f>SUM(K21:K23)</f>
        <v>0</v>
      </c>
    </row>
    <row r="25" spans="1:11" ht="12.75">
      <c r="A25" s="41"/>
      <c r="B25" s="42"/>
      <c r="C25" s="45"/>
      <c r="D25" s="47" t="s">
        <v>13</v>
      </c>
      <c r="E25" s="46">
        <f>SUM(E19:E23)</f>
        <v>774.4300000000001</v>
      </c>
      <c r="F25" s="33"/>
      <c r="H25" s="2"/>
      <c r="I25" s="3"/>
      <c r="J25" s="4" t="s">
        <v>13</v>
      </c>
      <c r="K25" s="3">
        <f>SUM(K19:K23)</f>
        <v>0</v>
      </c>
    </row>
    <row r="26" spans="1:11" ht="12.75">
      <c r="A26" s="41"/>
      <c r="B26" s="42"/>
      <c r="C26" s="3"/>
      <c r="D26" s="42"/>
      <c r="E26" s="43"/>
      <c r="F26" s="32"/>
      <c r="H26" s="2"/>
      <c r="I26" s="2"/>
      <c r="J26" s="2"/>
      <c r="K26" s="2"/>
    </row>
    <row r="27" spans="1:11" ht="12.75">
      <c r="A27" s="44" t="s">
        <v>35</v>
      </c>
      <c r="B27" s="42"/>
      <c r="C27" s="3"/>
      <c r="D27" s="42"/>
      <c r="E27" s="43"/>
      <c r="F27" s="32"/>
      <c r="G27" s="9" t="s">
        <v>35</v>
      </c>
      <c r="H27" s="2"/>
      <c r="I27" s="2"/>
      <c r="J27" s="2"/>
      <c r="K27" s="2"/>
    </row>
    <row r="28" spans="1:11" ht="12.75">
      <c r="A28" s="44"/>
      <c r="B28" s="42"/>
      <c r="C28" s="3"/>
      <c r="D28" s="42"/>
      <c r="E28" s="43"/>
      <c r="F28" s="32"/>
      <c r="G28" s="9"/>
      <c r="H28" s="2"/>
      <c r="I28" s="2"/>
      <c r="J28" s="2"/>
      <c r="K28" s="2"/>
    </row>
    <row r="29" spans="1:11" ht="12.75">
      <c r="A29" s="48" t="s">
        <v>36</v>
      </c>
      <c r="B29" s="42"/>
      <c r="C29" s="42"/>
      <c r="D29" s="42"/>
      <c r="E29" s="43"/>
      <c r="F29" s="32"/>
      <c r="G29" s="1" t="s">
        <v>36</v>
      </c>
      <c r="H29" s="2"/>
      <c r="I29" s="2"/>
      <c r="J29" s="2"/>
      <c r="K29" s="2"/>
    </row>
    <row r="30" spans="1:11" ht="12.75">
      <c r="A30" s="48"/>
      <c r="B30" s="42"/>
      <c r="C30" s="42"/>
      <c r="D30" s="42"/>
      <c r="E30" s="43"/>
      <c r="F30" s="32"/>
      <c r="G30" s="1"/>
      <c r="H30" s="2"/>
      <c r="I30" s="2"/>
      <c r="J30" s="2"/>
      <c r="K30" s="2"/>
    </row>
    <row r="31" spans="1:11" ht="12.75">
      <c r="A31" s="48"/>
      <c r="B31" s="42"/>
      <c r="C31" s="42"/>
      <c r="D31" s="42"/>
      <c r="E31" s="43"/>
      <c r="F31" s="32"/>
      <c r="G31" s="1"/>
      <c r="H31" s="2"/>
      <c r="I31" s="2"/>
      <c r="J31" s="2"/>
      <c r="K31" s="2"/>
    </row>
    <row r="32" spans="1:11" ht="12.75">
      <c r="A32" s="49" t="s">
        <v>37</v>
      </c>
      <c r="B32" s="42"/>
      <c r="C32" s="45"/>
      <c r="D32" s="45"/>
      <c r="E32" s="46"/>
      <c r="F32" s="33"/>
      <c r="G32" s="5" t="s">
        <v>37</v>
      </c>
      <c r="H32" s="2"/>
      <c r="I32" s="3"/>
      <c r="J32" s="3"/>
      <c r="K32" s="3"/>
    </row>
    <row r="33" spans="1:11" ht="12.75" customHeight="1">
      <c r="A33" s="50" t="s">
        <v>38</v>
      </c>
      <c r="B33" s="51" t="s">
        <v>65</v>
      </c>
      <c r="C33" s="52">
        <v>100</v>
      </c>
      <c r="D33" s="52">
        <v>0.24</v>
      </c>
      <c r="E33" s="110">
        <f>(C33*D33)</f>
        <v>24</v>
      </c>
      <c r="F33" s="33"/>
      <c r="G33" s="14" t="s">
        <v>66</v>
      </c>
      <c r="H33" s="21" t="s">
        <v>65</v>
      </c>
      <c r="I33" s="36"/>
      <c r="J33" s="36"/>
      <c r="K33" s="3">
        <f aca="true" t="shared" si="0" ref="K33:K38">(I33*J33)</f>
        <v>0</v>
      </c>
    </row>
    <row r="34" spans="1:11" ht="12.75" customHeight="1">
      <c r="A34" s="47" t="s">
        <v>39</v>
      </c>
      <c r="B34" s="51" t="s">
        <v>65</v>
      </c>
      <c r="C34" s="52">
        <v>155</v>
      </c>
      <c r="D34" s="52">
        <v>0.24</v>
      </c>
      <c r="E34" s="110">
        <f>(C34*D34)</f>
        <v>37.199999999999996</v>
      </c>
      <c r="F34" s="33"/>
      <c r="G34" s="65" t="s">
        <v>111</v>
      </c>
      <c r="H34" s="21" t="s">
        <v>65</v>
      </c>
      <c r="I34" s="36"/>
      <c r="J34" s="36"/>
      <c r="K34" s="3">
        <f t="shared" si="0"/>
        <v>0</v>
      </c>
    </row>
    <row r="35" spans="1:11" ht="12.75" customHeight="1">
      <c r="A35" s="47" t="s">
        <v>97</v>
      </c>
      <c r="B35" s="51" t="s">
        <v>65</v>
      </c>
      <c r="C35" s="52">
        <v>0</v>
      </c>
      <c r="D35" s="52">
        <v>0.27</v>
      </c>
      <c r="E35" s="110">
        <f>(C35*D35)</f>
        <v>0</v>
      </c>
      <c r="F35" s="33"/>
      <c r="G35" s="65" t="s">
        <v>40</v>
      </c>
      <c r="H35" s="21" t="s">
        <v>65</v>
      </c>
      <c r="I35" s="36"/>
      <c r="J35" s="36"/>
      <c r="K35" s="3">
        <f t="shared" si="0"/>
        <v>0</v>
      </c>
    </row>
    <row r="36" spans="1:11" ht="12.75" customHeight="1">
      <c r="A36" s="4" t="s">
        <v>67</v>
      </c>
      <c r="B36" s="51" t="s">
        <v>65</v>
      </c>
      <c r="C36" s="52">
        <v>0</v>
      </c>
      <c r="D36" s="52">
        <v>0.22</v>
      </c>
      <c r="E36" s="110">
        <f>(C36*D36)</f>
        <v>0</v>
      </c>
      <c r="F36" s="111"/>
      <c r="G36" s="65" t="s">
        <v>67</v>
      </c>
      <c r="H36" s="21" t="s">
        <v>65</v>
      </c>
      <c r="I36" s="36"/>
      <c r="J36" s="36"/>
      <c r="K36" s="3">
        <f t="shared" si="0"/>
        <v>0</v>
      </c>
    </row>
    <row r="37" spans="5:11" ht="12.75">
      <c r="E37" s="114"/>
      <c r="F37" s="111"/>
      <c r="G37" s="113"/>
      <c r="H37" s="36"/>
      <c r="I37" s="36"/>
      <c r="J37" s="36"/>
      <c r="K37" s="111">
        <f t="shared" si="0"/>
        <v>0</v>
      </c>
    </row>
    <row r="38" spans="5:11" ht="12.75">
      <c r="E38" s="114"/>
      <c r="F38" s="111"/>
      <c r="G38" s="113"/>
      <c r="H38" s="36"/>
      <c r="I38" s="36"/>
      <c r="J38" s="36"/>
      <c r="K38" s="111">
        <f t="shared" si="0"/>
        <v>0</v>
      </c>
    </row>
    <row r="39" spans="1:11" ht="12.75">
      <c r="A39" s="47"/>
      <c r="B39" s="42"/>
      <c r="C39" s="45"/>
      <c r="D39" s="45"/>
      <c r="E39" s="46"/>
      <c r="F39" s="33"/>
      <c r="G39" s="4"/>
      <c r="H39" s="2"/>
      <c r="I39" s="3"/>
      <c r="J39" s="3"/>
      <c r="K39" s="3"/>
    </row>
    <row r="40" spans="1:11" ht="12.75">
      <c r="A40" s="49" t="s">
        <v>41</v>
      </c>
      <c r="B40" s="42"/>
      <c r="C40" s="45"/>
      <c r="D40" s="45"/>
      <c r="E40" s="46"/>
      <c r="F40" s="33"/>
      <c r="G40" s="5" t="s">
        <v>41</v>
      </c>
      <c r="H40" s="2"/>
      <c r="I40" s="3"/>
      <c r="J40" s="3"/>
      <c r="K40" s="3"/>
    </row>
    <row r="41" spans="1:11" ht="12.75">
      <c r="A41" s="47" t="s">
        <v>42</v>
      </c>
      <c r="B41" s="42" t="s">
        <v>43</v>
      </c>
      <c r="C41" s="120">
        <v>0.394</v>
      </c>
      <c r="D41" s="45">
        <v>235</v>
      </c>
      <c r="E41" s="46">
        <f>(C41*D41)</f>
        <v>92.59</v>
      </c>
      <c r="F41" s="33"/>
      <c r="G41" s="4" t="s">
        <v>42</v>
      </c>
      <c r="H41" s="2" t="s">
        <v>43</v>
      </c>
      <c r="I41" s="36"/>
      <c r="J41" s="36"/>
      <c r="K41" s="3">
        <f>(I41*J41)</f>
        <v>0</v>
      </c>
    </row>
    <row r="42" spans="1:11" ht="12.75">
      <c r="A42" s="47"/>
      <c r="B42" s="42"/>
      <c r="C42" s="45"/>
      <c r="D42" s="45"/>
      <c r="E42" s="46"/>
      <c r="F42" s="33"/>
      <c r="G42" s="4"/>
      <c r="H42" s="2"/>
      <c r="I42" s="3"/>
      <c r="J42" s="3"/>
      <c r="K42" s="3"/>
    </row>
    <row r="43" spans="1:11" ht="12.75">
      <c r="A43" s="49" t="s">
        <v>44</v>
      </c>
      <c r="B43" s="42"/>
      <c r="C43" s="45"/>
      <c r="D43" s="45"/>
      <c r="E43" s="46"/>
      <c r="F43" s="33"/>
      <c r="G43" s="5" t="s">
        <v>44</v>
      </c>
      <c r="H43" s="2"/>
      <c r="I43" s="3"/>
      <c r="J43" s="3"/>
      <c r="K43" s="3"/>
    </row>
    <row r="44" spans="1:11" ht="12.75">
      <c r="A44" s="138" t="s">
        <v>118</v>
      </c>
      <c r="B44" s="2" t="s">
        <v>1</v>
      </c>
      <c r="C44" s="3">
        <v>1</v>
      </c>
      <c r="D44" s="135">
        <v>12.81</v>
      </c>
      <c r="E44" s="46">
        <f>(C44*D44)</f>
        <v>12.81</v>
      </c>
      <c r="F44" s="33"/>
      <c r="G44" s="4" t="s">
        <v>95</v>
      </c>
      <c r="H44" s="2" t="s">
        <v>1</v>
      </c>
      <c r="I44" s="36"/>
      <c r="J44" s="36"/>
      <c r="K44" s="3">
        <f>(I44*J44)</f>
        <v>0</v>
      </c>
    </row>
    <row r="45" spans="1:11" ht="12.75">
      <c r="A45" s="138" t="s">
        <v>45</v>
      </c>
      <c r="B45" s="2" t="s">
        <v>1</v>
      </c>
      <c r="C45" s="3">
        <v>1</v>
      </c>
      <c r="D45" s="135">
        <v>6.75</v>
      </c>
      <c r="E45" s="46">
        <f>(C45*D45)</f>
        <v>6.75</v>
      </c>
      <c r="F45" s="33"/>
      <c r="G45" s="4" t="s">
        <v>45</v>
      </c>
      <c r="H45" s="2" t="s">
        <v>1</v>
      </c>
      <c r="I45" s="36"/>
      <c r="J45" s="36"/>
      <c r="K45" s="3">
        <f>(I45*J45)</f>
        <v>0</v>
      </c>
    </row>
    <row r="46" spans="1:11" ht="12.75">
      <c r="A46" s="134" t="s">
        <v>98</v>
      </c>
      <c r="B46" s="2" t="s">
        <v>1</v>
      </c>
      <c r="C46" s="3">
        <v>1</v>
      </c>
      <c r="D46" s="135">
        <v>5.86</v>
      </c>
      <c r="E46" s="110">
        <f>(C46*D46)</f>
        <v>5.86</v>
      </c>
      <c r="F46" s="33"/>
      <c r="G46" s="36"/>
      <c r="H46" s="36"/>
      <c r="I46" s="36"/>
      <c r="J46" s="36"/>
      <c r="K46" s="3">
        <f>(I46*J46)</f>
        <v>0</v>
      </c>
    </row>
    <row r="47" spans="1:11" ht="12.75">
      <c r="A47" s="15" t="s">
        <v>90</v>
      </c>
      <c r="B47" s="42" t="s">
        <v>91</v>
      </c>
      <c r="C47" s="3">
        <v>15</v>
      </c>
      <c r="D47" s="135">
        <v>4.95</v>
      </c>
      <c r="E47" s="110">
        <f>(C47*D47)</f>
        <v>74.25</v>
      </c>
      <c r="F47" s="33"/>
      <c r="G47" s="36"/>
      <c r="H47" s="36"/>
      <c r="I47" s="36"/>
      <c r="J47" s="36"/>
      <c r="K47" s="3">
        <f>(I47*J47)</f>
        <v>0</v>
      </c>
    </row>
    <row r="48" spans="1:11" ht="12.75">
      <c r="A48" s="47"/>
      <c r="B48" s="42"/>
      <c r="C48" s="45"/>
      <c r="D48" s="45"/>
      <c r="E48" s="46"/>
      <c r="F48" s="33"/>
      <c r="G48" s="36"/>
      <c r="H48" s="36"/>
      <c r="I48" s="36"/>
      <c r="J48" s="36"/>
      <c r="K48" s="3">
        <f>(I48*J48)</f>
        <v>0</v>
      </c>
    </row>
    <row r="49" spans="1:11" ht="12.75">
      <c r="A49" s="47"/>
      <c r="B49" s="42"/>
      <c r="C49" s="45"/>
      <c r="D49" s="45"/>
      <c r="E49" s="46"/>
      <c r="F49" s="33"/>
      <c r="G49" s="4"/>
      <c r="H49" s="2"/>
      <c r="I49" s="3"/>
      <c r="J49" s="3"/>
      <c r="K49" s="3"/>
    </row>
    <row r="50" spans="1:11" ht="12.75">
      <c r="A50" s="49" t="s">
        <v>46</v>
      </c>
      <c r="B50" s="42"/>
      <c r="C50" s="45"/>
      <c r="D50" s="45"/>
      <c r="E50" s="46"/>
      <c r="F50" s="33"/>
      <c r="G50" s="5" t="s">
        <v>46</v>
      </c>
      <c r="H50" s="2"/>
      <c r="I50" s="3"/>
      <c r="J50" s="3"/>
      <c r="K50" s="3"/>
    </row>
    <row r="51" spans="1:11" ht="12.75">
      <c r="A51" s="15" t="s">
        <v>107</v>
      </c>
      <c r="B51" s="42" t="s">
        <v>108</v>
      </c>
      <c r="C51" s="45">
        <v>2</v>
      </c>
      <c r="D51" s="45">
        <v>6.58</v>
      </c>
      <c r="E51" s="46">
        <f>(C51*D51)</f>
        <v>13.16</v>
      </c>
      <c r="F51" s="33"/>
      <c r="G51" s="36"/>
      <c r="H51" s="36"/>
      <c r="I51" s="36"/>
      <c r="J51" s="36"/>
      <c r="K51" s="3">
        <f>(I51*J51)</f>
        <v>0</v>
      </c>
    </row>
    <row r="52" spans="1:11" ht="12.75">
      <c r="A52" s="15" t="s">
        <v>109</v>
      </c>
      <c r="B52" s="42" t="s">
        <v>110</v>
      </c>
      <c r="C52" s="45">
        <v>4</v>
      </c>
      <c r="D52" s="45">
        <v>4.07</v>
      </c>
      <c r="E52" s="46">
        <f>(C52*D52)</f>
        <v>16.28</v>
      </c>
      <c r="F52" s="33"/>
      <c r="G52" s="36"/>
      <c r="H52" s="36"/>
      <c r="I52" s="36"/>
      <c r="J52" s="36"/>
      <c r="K52" s="3">
        <f>(I52*J52)</f>
        <v>0</v>
      </c>
    </row>
    <row r="53" spans="1:11" ht="12.75">
      <c r="A53" s="47"/>
      <c r="B53" s="42"/>
      <c r="C53" s="45"/>
      <c r="D53" s="45"/>
      <c r="E53" s="46"/>
      <c r="F53" s="33"/>
      <c r="G53" s="36"/>
      <c r="H53" s="36"/>
      <c r="I53" s="36"/>
      <c r="J53" s="36"/>
      <c r="K53" s="3">
        <f>(I53*J53)</f>
        <v>0</v>
      </c>
    </row>
    <row r="54" spans="1:11" ht="12.75">
      <c r="A54" s="47"/>
      <c r="B54" s="42"/>
      <c r="C54" s="45"/>
      <c r="D54" s="45"/>
      <c r="E54" s="46"/>
      <c r="F54" s="33"/>
      <c r="G54" s="36"/>
      <c r="H54" s="36"/>
      <c r="I54" s="36"/>
      <c r="J54" s="36"/>
      <c r="K54" s="3">
        <f>(I54*J54)</f>
        <v>0</v>
      </c>
    </row>
    <row r="55" spans="1:11" ht="12.75">
      <c r="A55" s="49"/>
      <c r="B55" s="42"/>
      <c r="C55" s="45"/>
      <c r="D55" s="45"/>
      <c r="E55" s="46"/>
      <c r="F55" s="33"/>
      <c r="G55" s="5"/>
      <c r="H55" s="2"/>
      <c r="I55" s="3"/>
      <c r="J55" s="3"/>
      <c r="K55" s="3"/>
    </row>
    <row r="56" spans="1:11" ht="12.75">
      <c r="A56" s="49" t="s">
        <v>47</v>
      </c>
      <c r="B56" s="42"/>
      <c r="C56" s="45"/>
      <c r="D56" s="45"/>
      <c r="E56" s="46"/>
      <c r="F56" s="33"/>
      <c r="G56" s="5" t="s">
        <v>47</v>
      </c>
      <c r="H56" s="2"/>
      <c r="I56" s="3"/>
      <c r="J56" s="3"/>
      <c r="K56" s="3"/>
    </row>
    <row r="57" spans="1:11" ht="12.75">
      <c r="A57" s="47" t="s">
        <v>127</v>
      </c>
      <c r="B57" s="51" t="s">
        <v>65</v>
      </c>
      <c r="C57" s="45">
        <v>0</v>
      </c>
      <c r="D57" s="52">
        <v>0</v>
      </c>
      <c r="E57" s="46">
        <f>(C57*D57)</f>
        <v>0</v>
      </c>
      <c r="F57" s="33"/>
      <c r="G57" s="36"/>
      <c r="H57" s="36"/>
      <c r="I57" s="36"/>
      <c r="J57" s="36"/>
      <c r="K57" s="3">
        <f>(I57*J57)</f>
        <v>0</v>
      </c>
    </row>
    <row r="58" spans="1:11" ht="12.75">
      <c r="A58" s="47"/>
      <c r="B58" s="42"/>
      <c r="C58" s="45"/>
      <c r="D58" s="45"/>
      <c r="E58" s="46"/>
      <c r="F58" s="33"/>
      <c r="G58" s="36"/>
      <c r="H58" s="36"/>
      <c r="I58" s="36"/>
      <c r="J58" s="36"/>
      <c r="K58" s="3">
        <f>(I58*J58)</f>
        <v>0</v>
      </c>
    </row>
    <row r="59" spans="1:11" ht="12.75">
      <c r="A59" s="47"/>
      <c r="B59" s="42"/>
      <c r="C59" s="45"/>
      <c r="D59" s="45"/>
      <c r="E59" s="46"/>
      <c r="F59" s="33"/>
      <c r="G59" s="36"/>
      <c r="H59" s="36"/>
      <c r="I59" s="36"/>
      <c r="J59" s="36"/>
      <c r="K59" s="3">
        <f>(I59*J59)</f>
        <v>0</v>
      </c>
    </row>
    <row r="60" spans="1:11" s="18" customFormat="1" ht="12.75">
      <c r="A60" s="53"/>
      <c r="B60" s="54"/>
      <c r="C60" s="55"/>
      <c r="D60" s="55"/>
      <c r="E60" s="56"/>
      <c r="F60" s="34"/>
      <c r="G60" s="15"/>
      <c r="H60" s="16"/>
      <c r="I60" s="17"/>
      <c r="J60" s="17"/>
      <c r="K60" s="17"/>
    </row>
    <row r="61" spans="1:11" ht="12.75">
      <c r="A61" s="49" t="s">
        <v>51</v>
      </c>
      <c r="B61" s="42"/>
      <c r="C61" s="45"/>
      <c r="D61" s="45"/>
      <c r="E61" s="46"/>
      <c r="F61" s="33"/>
      <c r="G61" s="5" t="s">
        <v>51</v>
      </c>
      <c r="H61" s="2"/>
      <c r="I61" s="3"/>
      <c r="J61" s="3"/>
      <c r="K61" s="3"/>
    </row>
    <row r="62" spans="1:11" ht="12.75">
      <c r="A62" s="7" t="s">
        <v>121</v>
      </c>
      <c r="B62" s="42" t="s">
        <v>48</v>
      </c>
      <c r="C62" s="52">
        <v>5.59</v>
      </c>
      <c r="D62" s="45">
        <v>3.52</v>
      </c>
      <c r="E62" s="46">
        <f>(C62*D62)</f>
        <v>19.6768</v>
      </c>
      <c r="F62" s="33"/>
      <c r="G62" s="5" t="s">
        <v>49</v>
      </c>
      <c r="H62" s="2" t="s">
        <v>48</v>
      </c>
      <c r="I62" s="36"/>
      <c r="J62" s="36"/>
      <c r="K62" s="3">
        <f>(I62*J62)</f>
        <v>0</v>
      </c>
    </row>
    <row r="63" spans="1:11" ht="12.75">
      <c r="A63" s="7" t="s">
        <v>122</v>
      </c>
      <c r="B63" s="42" t="s">
        <v>48</v>
      </c>
      <c r="C63" s="52">
        <v>0.2</v>
      </c>
      <c r="D63" s="45">
        <v>3.21</v>
      </c>
      <c r="E63" s="46">
        <f>(C63*D63)</f>
        <v>0.642</v>
      </c>
      <c r="F63" s="33"/>
      <c r="G63" s="5" t="s">
        <v>50</v>
      </c>
      <c r="H63" s="2" t="s">
        <v>48</v>
      </c>
      <c r="I63" s="36"/>
      <c r="J63" s="36"/>
      <c r="K63" s="3">
        <f>(I63*J63)</f>
        <v>0</v>
      </c>
    </row>
    <row r="64" spans="1:11" ht="12.75">
      <c r="A64" s="49" t="s">
        <v>14</v>
      </c>
      <c r="B64" s="42" t="s">
        <v>52</v>
      </c>
      <c r="C64" s="52">
        <v>0</v>
      </c>
      <c r="D64" s="45">
        <v>0</v>
      </c>
      <c r="E64" s="46">
        <f>(C64*D64)</f>
        <v>0</v>
      </c>
      <c r="F64" s="33"/>
      <c r="G64" s="5" t="s">
        <v>14</v>
      </c>
      <c r="H64" s="2" t="s">
        <v>52</v>
      </c>
      <c r="I64" s="36"/>
      <c r="J64" s="36"/>
      <c r="K64" s="3">
        <f>(I64*J64)</f>
        <v>0</v>
      </c>
    </row>
    <row r="65" spans="1:11" ht="12.75">
      <c r="A65" s="49" t="s">
        <v>15</v>
      </c>
      <c r="B65" s="42" t="s">
        <v>1</v>
      </c>
      <c r="C65" s="52">
        <v>1</v>
      </c>
      <c r="D65" s="45">
        <f>(E62+E63)*0.15</f>
        <v>3.0478199999999998</v>
      </c>
      <c r="E65" s="46">
        <f>(C65*D65)</f>
        <v>3.0478199999999998</v>
      </c>
      <c r="F65" s="33"/>
      <c r="G65" s="5" t="s">
        <v>15</v>
      </c>
      <c r="H65" s="2" t="s">
        <v>1</v>
      </c>
      <c r="I65" s="36"/>
      <c r="J65" s="36"/>
      <c r="K65" s="3">
        <f>(I65*J65)</f>
        <v>0</v>
      </c>
    </row>
    <row r="66" spans="1:11" ht="12.75">
      <c r="A66" s="49"/>
      <c r="B66" s="42"/>
      <c r="C66" s="45"/>
      <c r="D66" s="45"/>
      <c r="E66" s="46"/>
      <c r="F66" s="33"/>
      <c r="G66" s="5"/>
      <c r="H66" s="2"/>
      <c r="I66" s="3"/>
      <c r="J66" s="3"/>
      <c r="K66" s="3"/>
    </row>
    <row r="67" spans="1:11" ht="12.75">
      <c r="A67" s="49" t="s">
        <v>53</v>
      </c>
      <c r="B67" s="42"/>
      <c r="C67" s="42"/>
      <c r="D67" s="42"/>
      <c r="E67" s="43"/>
      <c r="F67" s="32"/>
      <c r="G67" s="5" t="s">
        <v>53</v>
      </c>
      <c r="H67" s="2"/>
      <c r="I67" s="2"/>
      <c r="J67" s="2"/>
      <c r="K67" s="2"/>
    </row>
    <row r="68" spans="1:11" ht="12.75">
      <c r="A68" s="49" t="s">
        <v>54</v>
      </c>
      <c r="B68" s="42" t="s">
        <v>1</v>
      </c>
      <c r="C68" s="45">
        <v>1</v>
      </c>
      <c r="D68" s="52">
        <v>28.15</v>
      </c>
      <c r="E68" s="46">
        <f>(C68*D68)</f>
        <v>28.15</v>
      </c>
      <c r="F68" s="33"/>
      <c r="G68" s="5" t="s">
        <v>54</v>
      </c>
      <c r="H68" s="2" t="s">
        <v>1</v>
      </c>
      <c r="I68" s="36"/>
      <c r="J68" s="36"/>
      <c r="K68" s="3">
        <f>(I68*J68)</f>
        <v>0</v>
      </c>
    </row>
    <row r="69" spans="1:11" ht="12.75">
      <c r="A69" s="49" t="s">
        <v>55</v>
      </c>
      <c r="B69" s="42" t="s">
        <v>1</v>
      </c>
      <c r="C69" s="45">
        <v>1</v>
      </c>
      <c r="D69" s="52">
        <v>10.12</v>
      </c>
      <c r="E69" s="46">
        <f>(C69*D69)</f>
        <v>10.12</v>
      </c>
      <c r="F69" s="33"/>
      <c r="G69" s="5" t="s">
        <v>55</v>
      </c>
      <c r="H69" s="2" t="s">
        <v>1</v>
      </c>
      <c r="I69" s="36"/>
      <c r="J69" s="36"/>
      <c r="K69" s="3">
        <f>(I69*J69)</f>
        <v>0</v>
      </c>
    </row>
    <row r="70" spans="1:11" ht="12.75">
      <c r="A70" s="49" t="s">
        <v>56</v>
      </c>
      <c r="B70" s="42" t="s">
        <v>1</v>
      </c>
      <c r="C70" s="45">
        <v>0</v>
      </c>
      <c r="D70" s="52">
        <v>0</v>
      </c>
      <c r="E70" s="46">
        <f>(C70*D70)</f>
        <v>0</v>
      </c>
      <c r="F70" s="33"/>
      <c r="G70" s="5" t="s">
        <v>56</v>
      </c>
      <c r="H70" s="2" t="s">
        <v>1</v>
      </c>
      <c r="I70" s="36"/>
      <c r="J70" s="36"/>
      <c r="K70" s="3">
        <f>(I70*J70)</f>
        <v>0</v>
      </c>
    </row>
    <row r="71" spans="1:11" ht="12.75">
      <c r="A71" s="49"/>
      <c r="B71" s="42"/>
      <c r="C71" s="45"/>
      <c r="D71" s="45"/>
      <c r="E71" s="46"/>
      <c r="F71" s="33"/>
      <c r="G71" s="5"/>
      <c r="H71" s="2"/>
      <c r="I71" s="28"/>
      <c r="J71" s="28"/>
      <c r="K71" s="3"/>
    </row>
    <row r="72" spans="1:11" ht="14.25">
      <c r="A72" s="49"/>
      <c r="B72" s="42"/>
      <c r="C72" s="45"/>
      <c r="D72" s="45"/>
      <c r="E72" s="46"/>
      <c r="F72" s="33"/>
      <c r="G72" s="5" t="s">
        <v>69</v>
      </c>
      <c r="H72" s="2" t="s">
        <v>1</v>
      </c>
      <c r="I72" s="36"/>
      <c r="J72" s="36"/>
      <c r="K72" s="3">
        <f>(I72*J72)</f>
        <v>0</v>
      </c>
    </row>
    <row r="73" spans="1:11" ht="12.75">
      <c r="A73" s="49"/>
      <c r="B73" s="42"/>
      <c r="C73" s="45"/>
      <c r="D73" s="45"/>
      <c r="E73" s="46"/>
      <c r="F73" s="33"/>
      <c r="G73" s="5"/>
      <c r="H73" s="2"/>
      <c r="I73" s="3"/>
      <c r="J73" s="3"/>
      <c r="K73" s="3"/>
    </row>
    <row r="74" spans="1:11" ht="12.75">
      <c r="A74" s="47" t="s">
        <v>11</v>
      </c>
      <c r="B74" s="42"/>
      <c r="C74" s="45"/>
      <c r="D74" s="45"/>
      <c r="E74" s="46">
        <f>SUM(E33:E70)</f>
        <v>344.53661999999997</v>
      </c>
      <c r="F74" s="33"/>
      <c r="G74" s="4" t="s">
        <v>11</v>
      </c>
      <c r="H74" s="2"/>
      <c r="I74" s="3"/>
      <c r="J74" s="3"/>
      <c r="K74" s="3">
        <f>SUM(K33:K72)</f>
        <v>0</v>
      </c>
    </row>
    <row r="75" spans="1:11" ht="12.75">
      <c r="A75" s="49"/>
      <c r="B75" s="42"/>
      <c r="C75" s="45"/>
      <c r="D75" s="45"/>
      <c r="E75" s="46"/>
      <c r="F75" s="33"/>
      <c r="G75" s="5"/>
      <c r="H75" s="2"/>
      <c r="I75" s="3"/>
      <c r="J75" s="3"/>
      <c r="K75" s="3"/>
    </row>
    <row r="76" spans="1:11" ht="12.75">
      <c r="A76" s="47" t="s">
        <v>7</v>
      </c>
      <c r="B76" s="42" t="s">
        <v>1</v>
      </c>
      <c r="C76" s="45">
        <f>(E74)</f>
        <v>344.53661999999997</v>
      </c>
      <c r="D76" s="57">
        <v>0.0399</v>
      </c>
      <c r="E76" s="46">
        <f>(C76*D76)/2</f>
        <v>6.873505568999999</v>
      </c>
      <c r="F76" s="33"/>
      <c r="G76" s="4" t="s">
        <v>7</v>
      </c>
      <c r="H76" s="2" t="s">
        <v>1</v>
      </c>
      <c r="I76" s="69"/>
      <c r="J76" s="68">
        <f>(K74)</f>
        <v>0</v>
      </c>
      <c r="K76" s="45">
        <f>(I76*J76)/2</f>
        <v>0</v>
      </c>
    </row>
    <row r="77" spans="1:11" ht="12.75">
      <c r="A77" s="47"/>
      <c r="B77" s="42"/>
      <c r="C77" s="45"/>
      <c r="D77" s="57"/>
      <c r="E77" s="46"/>
      <c r="F77" s="33"/>
      <c r="G77" s="65" t="s">
        <v>112</v>
      </c>
      <c r="H77" s="2"/>
      <c r="I77" s="28"/>
      <c r="J77" s="66"/>
      <c r="K77" s="45"/>
    </row>
    <row r="78" spans="1:11" ht="12.75">
      <c r="A78" s="47"/>
      <c r="B78" s="42"/>
      <c r="C78" s="45"/>
      <c r="D78" s="57"/>
      <c r="E78" s="46"/>
      <c r="F78" s="33"/>
      <c r="G78" s="4"/>
      <c r="H78" s="2"/>
      <c r="I78" s="3"/>
      <c r="J78" s="8"/>
      <c r="K78" s="3"/>
    </row>
    <row r="79" spans="1:11" ht="12.75">
      <c r="A79" s="121" t="s">
        <v>99</v>
      </c>
      <c r="B79" s="42"/>
      <c r="C79" s="45"/>
      <c r="D79" s="57"/>
      <c r="E79" s="70">
        <f>SUM(E74:E76)</f>
        <v>351.41012556899994</v>
      </c>
      <c r="F79" s="33"/>
      <c r="G79" s="121" t="s">
        <v>99</v>
      </c>
      <c r="H79" s="2"/>
      <c r="I79" s="3"/>
      <c r="J79" s="8"/>
      <c r="K79" s="10">
        <f>SUM(K74:K76)</f>
        <v>0</v>
      </c>
    </row>
    <row r="80" spans="1:11" ht="12.75">
      <c r="A80" s="47"/>
      <c r="B80" s="42"/>
      <c r="C80" s="45"/>
      <c r="D80" s="57"/>
      <c r="E80" s="46"/>
      <c r="F80" s="33"/>
      <c r="G80" s="122"/>
      <c r="H80" s="2"/>
      <c r="I80" s="3"/>
      <c r="J80" s="8"/>
      <c r="K80" s="10"/>
    </row>
    <row r="81" spans="1:11" ht="12.75">
      <c r="A81" s="121" t="s">
        <v>100</v>
      </c>
      <c r="B81" s="42"/>
      <c r="C81" s="45"/>
      <c r="D81" s="57"/>
      <c r="E81" s="60">
        <f>(E79/C19)</f>
        <v>2.267162100445161</v>
      </c>
      <c r="F81" s="33"/>
      <c r="G81" s="121" t="s">
        <v>100</v>
      </c>
      <c r="H81" s="42"/>
      <c r="I81" s="45"/>
      <c r="J81" s="57"/>
      <c r="K81" s="60" t="e">
        <f>(K79/I19)</f>
        <v>#DIV/0!</v>
      </c>
    </row>
    <row r="82" spans="1:11" ht="12.75">
      <c r="A82" s="49"/>
      <c r="B82" s="42"/>
      <c r="C82" s="45"/>
      <c r="D82" s="45"/>
      <c r="E82" s="46"/>
      <c r="F82" s="33"/>
      <c r="G82" s="5"/>
      <c r="H82" s="2"/>
      <c r="I82" s="3"/>
      <c r="J82" s="3"/>
      <c r="K82" s="3"/>
    </row>
    <row r="83" spans="1:11" ht="12.75">
      <c r="A83" s="44" t="s">
        <v>8</v>
      </c>
      <c r="B83" s="42"/>
      <c r="C83" s="45"/>
      <c r="D83" s="45"/>
      <c r="E83" s="46"/>
      <c r="F83" s="33"/>
      <c r="G83" s="9" t="s">
        <v>8</v>
      </c>
      <c r="H83" s="2"/>
      <c r="I83" s="3"/>
      <c r="J83" s="3"/>
      <c r="K83" s="3"/>
    </row>
    <row r="84" spans="1:11" ht="12.75">
      <c r="A84" s="49"/>
      <c r="B84" s="42"/>
      <c r="C84" s="45"/>
      <c r="D84" s="45"/>
      <c r="E84" s="46"/>
      <c r="F84" s="33"/>
      <c r="G84" s="5"/>
      <c r="H84" s="2"/>
      <c r="I84" s="3"/>
      <c r="J84" s="3"/>
      <c r="K84" s="3"/>
    </row>
    <row r="85" spans="1:11" ht="12.75">
      <c r="A85" s="41"/>
      <c r="B85" s="42" t="s">
        <v>2</v>
      </c>
      <c r="C85" s="42" t="s">
        <v>3</v>
      </c>
      <c r="D85" s="42" t="s">
        <v>4</v>
      </c>
      <c r="E85" s="43" t="s">
        <v>5</v>
      </c>
      <c r="F85" s="32"/>
      <c r="H85" s="2" t="s">
        <v>2</v>
      </c>
      <c r="I85" s="2" t="s">
        <v>3</v>
      </c>
      <c r="J85" s="2" t="s">
        <v>4</v>
      </c>
      <c r="K85" s="2" t="s">
        <v>5</v>
      </c>
    </row>
    <row r="86" spans="1:11" ht="12.75">
      <c r="A86" s="58"/>
      <c r="B86" s="42"/>
      <c r="C86" s="42"/>
      <c r="D86" s="42" t="s">
        <v>0</v>
      </c>
      <c r="E86" s="43" t="s">
        <v>6</v>
      </c>
      <c r="F86" s="32"/>
      <c r="G86" s="6"/>
      <c r="H86" s="2"/>
      <c r="I86" s="2"/>
      <c r="J86" s="2" t="s">
        <v>0</v>
      </c>
      <c r="K86" s="2" t="s">
        <v>6</v>
      </c>
    </row>
    <row r="87" spans="1:11" ht="12.75">
      <c r="A87" s="58"/>
      <c r="B87" s="42"/>
      <c r="C87" s="45"/>
      <c r="D87" s="45"/>
      <c r="E87" s="46"/>
      <c r="F87" s="33"/>
      <c r="G87" s="6"/>
      <c r="H87" s="2"/>
      <c r="I87" s="3"/>
      <c r="J87" s="3"/>
      <c r="K87" s="3"/>
    </row>
    <row r="88" spans="1:11" ht="12.75">
      <c r="A88" s="59" t="s">
        <v>96</v>
      </c>
      <c r="B88" s="42" t="s">
        <v>57</v>
      </c>
      <c r="C88" s="45">
        <v>0</v>
      </c>
      <c r="D88" s="45">
        <v>0</v>
      </c>
      <c r="E88" s="46">
        <f>(C88*D88)</f>
        <v>0</v>
      </c>
      <c r="F88" s="33"/>
      <c r="G88" s="7" t="s">
        <v>113</v>
      </c>
      <c r="H88" s="2" t="s">
        <v>57</v>
      </c>
      <c r="I88" s="69"/>
      <c r="J88" s="67">
        <f>(K25)</f>
        <v>0</v>
      </c>
      <c r="K88" s="3">
        <f>(I88*J88)</f>
        <v>0</v>
      </c>
    </row>
    <row r="89" spans="1:11" ht="12.75">
      <c r="A89" s="59"/>
      <c r="B89" s="42"/>
      <c r="C89" s="57"/>
      <c r="D89" s="45"/>
      <c r="E89" s="46"/>
      <c r="F89" s="33"/>
      <c r="G89" s="7"/>
      <c r="H89" s="2"/>
      <c r="I89" s="8"/>
      <c r="J89" s="3"/>
      <c r="K89" s="3"/>
    </row>
    <row r="90" spans="1:11" ht="12.75">
      <c r="A90" s="59" t="s">
        <v>68</v>
      </c>
      <c r="B90" s="42" t="s">
        <v>1</v>
      </c>
      <c r="C90" s="56">
        <v>1</v>
      </c>
      <c r="D90" s="56">
        <v>123.6</v>
      </c>
      <c r="E90" s="46">
        <f>(C90*D90)</f>
        <v>123.6</v>
      </c>
      <c r="F90" s="33"/>
      <c r="G90" s="7" t="s">
        <v>68</v>
      </c>
      <c r="H90" s="2" t="s">
        <v>1</v>
      </c>
      <c r="I90" s="36"/>
      <c r="J90" s="36"/>
      <c r="K90" s="3">
        <f>(I90*J90)</f>
        <v>0</v>
      </c>
    </row>
    <row r="91" spans="1:11" ht="12.75">
      <c r="A91" s="59"/>
      <c r="B91" s="42"/>
      <c r="C91" s="57"/>
      <c r="D91" s="45"/>
      <c r="E91" s="46"/>
      <c r="F91" s="33"/>
      <c r="G91" s="7"/>
      <c r="H91" s="2"/>
      <c r="I91" s="64"/>
      <c r="J91" s="64"/>
      <c r="K91" s="3"/>
    </row>
    <row r="92" spans="1:11" ht="12.75">
      <c r="A92" s="59" t="s">
        <v>9</v>
      </c>
      <c r="B92" s="42" t="s">
        <v>10</v>
      </c>
      <c r="C92" s="45">
        <v>0.95</v>
      </c>
      <c r="D92" s="45">
        <v>10</v>
      </c>
      <c r="E92" s="46">
        <f>(C92*D92)</f>
        <v>9.5</v>
      </c>
      <c r="F92" s="33"/>
      <c r="G92" s="7" t="s">
        <v>9</v>
      </c>
      <c r="H92" s="2" t="s">
        <v>10</v>
      </c>
      <c r="I92" s="36"/>
      <c r="J92" s="36"/>
      <c r="K92" s="3">
        <f>(I92*J92)</f>
        <v>0</v>
      </c>
    </row>
    <row r="93" spans="1:11" ht="12.75">
      <c r="A93" s="59"/>
      <c r="B93" s="42"/>
      <c r="C93" s="45"/>
      <c r="D93" s="45"/>
      <c r="E93" s="46"/>
      <c r="F93" s="33"/>
      <c r="G93" s="7"/>
      <c r="H93" s="2"/>
      <c r="I93" s="3"/>
      <c r="J93" s="3"/>
      <c r="K93" s="3"/>
    </row>
    <row r="94" spans="1:11" ht="12.75">
      <c r="A94" s="59" t="s">
        <v>58</v>
      </c>
      <c r="B94" s="42"/>
      <c r="C94" s="45"/>
      <c r="D94" s="45"/>
      <c r="E94" s="46"/>
      <c r="F94" s="33"/>
      <c r="G94" s="7" t="s">
        <v>58</v>
      </c>
      <c r="H94" s="2"/>
      <c r="I94" s="3"/>
      <c r="J94" s="3"/>
      <c r="K94" s="3"/>
    </row>
    <row r="95" spans="1:11" ht="12.75">
      <c r="A95" s="49" t="s">
        <v>54</v>
      </c>
      <c r="B95" s="42" t="s">
        <v>1</v>
      </c>
      <c r="C95" s="45">
        <v>1</v>
      </c>
      <c r="D95" s="52">
        <v>11.68</v>
      </c>
      <c r="E95" s="46">
        <f>(C95*D95)</f>
        <v>11.68</v>
      </c>
      <c r="F95" s="33"/>
      <c r="G95" s="5" t="s">
        <v>54</v>
      </c>
      <c r="H95" s="2" t="s">
        <v>1</v>
      </c>
      <c r="I95" s="36"/>
      <c r="J95" s="36"/>
      <c r="K95" s="3">
        <f>(I95*J95)</f>
        <v>0</v>
      </c>
    </row>
    <row r="96" spans="1:11" ht="12.75">
      <c r="A96" s="49" t="s">
        <v>55</v>
      </c>
      <c r="B96" s="42" t="s">
        <v>1</v>
      </c>
      <c r="C96" s="45">
        <v>1</v>
      </c>
      <c r="D96" s="52">
        <v>7.37</v>
      </c>
      <c r="E96" s="46">
        <f>(C96*D96)</f>
        <v>7.37</v>
      </c>
      <c r="F96" s="33"/>
      <c r="G96" s="5" t="s">
        <v>55</v>
      </c>
      <c r="H96" s="2" t="s">
        <v>1</v>
      </c>
      <c r="I96" s="36"/>
      <c r="J96" s="36"/>
      <c r="K96" s="3">
        <f>(I96*J96)</f>
        <v>0</v>
      </c>
    </row>
    <row r="97" spans="1:11" ht="12.75">
      <c r="A97" s="49" t="s">
        <v>56</v>
      </c>
      <c r="B97" s="42" t="s">
        <v>1</v>
      </c>
      <c r="C97" s="45">
        <v>0</v>
      </c>
      <c r="D97" s="52">
        <v>0</v>
      </c>
      <c r="E97" s="46">
        <f>(C97*D97)</f>
        <v>0</v>
      </c>
      <c r="F97" s="33"/>
      <c r="G97" s="5" t="s">
        <v>56</v>
      </c>
      <c r="H97" s="2" t="s">
        <v>1</v>
      </c>
      <c r="I97" s="36"/>
      <c r="J97" s="36"/>
      <c r="K97" s="3">
        <f>(I97*J97)</f>
        <v>0</v>
      </c>
    </row>
    <row r="98" spans="1:11" ht="12.75">
      <c r="A98" s="49"/>
      <c r="B98" s="42"/>
      <c r="C98" s="45"/>
      <c r="D98" s="52"/>
      <c r="E98" s="46"/>
      <c r="F98" s="33"/>
      <c r="G98" s="5"/>
      <c r="H98" s="2"/>
      <c r="I98" s="3"/>
      <c r="J98" s="3"/>
      <c r="K98" s="3"/>
    </row>
    <row r="99" spans="1:11" ht="12.75">
      <c r="A99" s="59" t="s">
        <v>59</v>
      </c>
      <c r="B99" s="42"/>
      <c r="C99" s="45"/>
      <c r="D99" s="52"/>
      <c r="E99" s="46"/>
      <c r="F99" s="33"/>
      <c r="G99" s="7" t="s">
        <v>59</v>
      </c>
      <c r="H99" s="2"/>
      <c r="I99" s="3"/>
      <c r="J99" s="3"/>
      <c r="K99" s="3"/>
    </row>
    <row r="100" spans="1:11" ht="12.75">
      <c r="A100" s="49" t="s">
        <v>54</v>
      </c>
      <c r="B100" s="42" t="s">
        <v>1</v>
      </c>
      <c r="C100" s="45">
        <v>1</v>
      </c>
      <c r="D100" s="52">
        <v>12.63</v>
      </c>
      <c r="E100" s="46">
        <f>(C100*D100)</f>
        <v>12.63</v>
      </c>
      <c r="F100" s="33"/>
      <c r="G100" s="5" t="s">
        <v>54</v>
      </c>
      <c r="H100" s="2" t="s">
        <v>1</v>
      </c>
      <c r="I100" s="36"/>
      <c r="J100" s="36"/>
      <c r="K100" s="3">
        <f>(I100*J100)</f>
        <v>0</v>
      </c>
    </row>
    <row r="101" spans="1:11" ht="12.75">
      <c r="A101" s="49" t="s">
        <v>55</v>
      </c>
      <c r="B101" s="42" t="s">
        <v>1</v>
      </c>
      <c r="C101" s="45">
        <v>1</v>
      </c>
      <c r="D101" s="52">
        <v>15.73</v>
      </c>
      <c r="E101" s="46">
        <f>(C101*D101)</f>
        <v>15.73</v>
      </c>
      <c r="F101" s="33"/>
      <c r="G101" s="5" t="s">
        <v>55</v>
      </c>
      <c r="H101" s="2" t="s">
        <v>1</v>
      </c>
      <c r="I101" s="36"/>
      <c r="J101" s="36"/>
      <c r="K101" s="3">
        <f>(I101*J101)</f>
        <v>0</v>
      </c>
    </row>
    <row r="102" spans="1:11" ht="12.75">
      <c r="A102" s="49" t="s">
        <v>56</v>
      </c>
      <c r="B102" s="42" t="s">
        <v>1</v>
      </c>
      <c r="C102" s="45">
        <v>0</v>
      </c>
      <c r="D102" s="52">
        <v>0</v>
      </c>
      <c r="E102" s="46">
        <f>(C102*D102)</f>
        <v>0</v>
      </c>
      <c r="F102" s="33"/>
      <c r="G102" s="5" t="s">
        <v>56</v>
      </c>
      <c r="H102" s="2" t="s">
        <v>1</v>
      </c>
      <c r="I102" s="36"/>
      <c r="J102" s="36"/>
      <c r="K102" s="3">
        <f>(I102*J102)</f>
        <v>0</v>
      </c>
    </row>
    <row r="103" spans="1:11" ht="12.75">
      <c r="A103" s="41"/>
      <c r="B103" s="42"/>
      <c r="C103" s="42"/>
      <c r="D103" s="42"/>
      <c r="E103" s="43"/>
      <c r="F103" s="32"/>
      <c r="H103" s="2"/>
      <c r="I103" s="2"/>
      <c r="J103" s="2"/>
      <c r="K103" s="2"/>
    </row>
    <row r="104" spans="1:11" ht="12.75">
      <c r="A104" s="121" t="s">
        <v>101</v>
      </c>
      <c r="B104" s="12"/>
      <c r="C104" s="12"/>
      <c r="D104" s="12"/>
      <c r="E104" s="70">
        <f>SUM(E88:E103)</f>
        <v>180.51</v>
      </c>
      <c r="F104" s="20"/>
      <c r="G104" s="123" t="s">
        <v>101</v>
      </c>
      <c r="H104" s="12"/>
      <c r="I104" s="12"/>
      <c r="J104" s="12"/>
      <c r="K104" s="10">
        <f>SUM(K88:K103)</f>
        <v>0</v>
      </c>
    </row>
    <row r="105" spans="5:11" ht="12.75">
      <c r="E105" s="114"/>
      <c r="F105" s="71"/>
      <c r="G105" s="112"/>
      <c r="H105" s="2"/>
      <c r="I105" s="2"/>
      <c r="J105" s="2"/>
      <c r="K105" s="2"/>
    </row>
    <row r="106" spans="1:11" ht="12.75">
      <c r="A106" s="48" t="s">
        <v>102</v>
      </c>
      <c r="E106" s="70">
        <f>(E79+E104)</f>
        <v>531.920125569</v>
      </c>
      <c r="F106" s="20"/>
      <c r="G106" s="124" t="s">
        <v>102</v>
      </c>
      <c r="H106" s="71"/>
      <c r="I106" s="71"/>
      <c r="J106" s="71"/>
      <c r="K106" s="20">
        <f>(K79+K104)</f>
        <v>0</v>
      </c>
    </row>
    <row r="107" spans="1:11" ht="12.75">
      <c r="A107" s="48"/>
      <c r="E107" s="114"/>
      <c r="F107" s="71"/>
      <c r="G107" s="124"/>
      <c r="H107" s="71"/>
      <c r="I107" s="71"/>
      <c r="J107" s="71"/>
      <c r="K107" s="71"/>
    </row>
    <row r="108" spans="1:11" ht="12.75">
      <c r="A108" s="58" t="s">
        <v>103</v>
      </c>
      <c r="E108" s="70">
        <f>(E25-E79)</f>
        <v>423.0198744310001</v>
      </c>
      <c r="F108" s="20"/>
      <c r="G108" s="125" t="s">
        <v>103</v>
      </c>
      <c r="H108" s="71"/>
      <c r="I108" s="71"/>
      <c r="J108" s="71"/>
      <c r="K108" s="20">
        <f>(K25-K79)</f>
        <v>0</v>
      </c>
    </row>
    <row r="109" spans="1:11" ht="12.75">
      <c r="A109" s="1"/>
      <c r="E109" s="20"/>
      <c r="F109" s="32"/>
      <c r="G109" s="1"/>
      <c r="H109" s="2"/>
      <c r="I109" s="2"/>
      <c r="J109" s="2"/>
      <c r="K109" s="20"/>
    </row>
    <row r="110" spans="1:11" ht="12.75">
      <c r="A110" s="48" t="s">
        <v>104</v>
      </c>
      <c r="B110" s="42"/>
      <c r="C110" s="42"/>
      <c r="D110" s="42"/>
      <c r="E110" s="60">
        <f>(E25-E106)</f>
        <v>242.50987443100007</v>
      </c>
      <c r="F110" s="35"/>
      <c r="G110" s="48" t="s">
        <v>104</v>
      </c>
      <c r="H110" s="2"/>
      <c r="I110" s="2"/>
      <c r="J110" s="2"/>
      <c r="K110" s="60">
        <f>(K25-K106)</f>
        <v>0</v>
      </c>
    </row>
    <row r="111" spans="1:11" s="19" customFormat="1" ht="12.75">
      <c r="A111" s="1"/>
      <c r="B111" s="2"/>
      <c r="C111" s="2"/>
      <c r="D111" s="2"/>
      <c r="E111" s="20"/>
      <c r="F111" s="32"/>
      <c r="G111" s="1"/>
      <c r="H111" s="2"/>
      <c r="I111" s="2"/>
      <c r="J111" s="2"/>
      <c r="K111" s="20"/>
    </row>
    <row r="112" spans="1:11" ht="12.75">
      <c r="A112" s="1" t="s">
        <v>105</v>
      </c>
      <c r="B112" s="2" t="s">
        <v>71</v>
      </c>
      <c r="E112" s="70">
        <f>E106/C19</f>
        <v>3.4317427456064515</v>
      </c>
      <c r="F112" s="32"/>
      <c r="G112" s="1" t="s">
        <v>105</v>
      </c>
      <c r="H112" s="2" t="s">
        <v>71</v>
      </c>
      <c r="I112" s="2"/>
      <c r="J112" s="2"/>
      <c r="K112" s="20" t="e">
        <f>K106/I19</f>
        <v>#DIV/0!</v>
      </c>
    </row>
    <row r="113" spans="1:11" ht="12.75">
      <c r="A113" s="1"/>
      <c r="E113" s="20"/>
      <c r="F113" s="71"/>
      <c r="G113" s="1"/>
      <c r="H113" s="2"/>
      <c r="I113" s="2"/>
      <c r="J113" s="2"/>
      <c r="K113" s="20"/>
    </row>
    <row r="114" spans="1:11" ht="12.75">
      <c r="A114" s="1"/>
      <c r="E114" s="20"/>
      <c r="F114" s="71"/>
      <c r="G114" s="1"/>
      <c r="H114" s="2"/>
      <c r="I114" s="2"/>
      <c r="J114" s="2"/>
      <c r="K114" s="20"/>
    </row>
    <row r="115" spans="1:11" ht="14.25">
      <c r="A115" s="126" t="s">
        <v>125</v>
      </c>
      <c r="E115" s="20"/>
      <c r="F115" s="71"/>
      <c r="G115" s="1"/>
      <c r="H115" s="2"/>
      <c r="I115" s="2"/>
      <c r="J115" s="2"/>
      <c r="K115" s="20"/>
    </row>
    <row r="116" spans="5:11" ht="12.75">
      <c r="E116" s="20"/>
      <c r="F116" s="20"/>
      <c r="G116" s="1"/>
      <c r="H116" s="2"/>
      <c r="I116" s="2"/>
      <c r="J116" s="2"/>
      <c r="K116" s="10"/>
    </row>
    <row r="117" spans="1:11" ht="14.25">
      <c r="A117" s="127" t="s">
        <v>106</v>
      </c>
      <c r="E117" s="20"/>
      <c r="F117" s="20"/>
      <c r="G117" s="1"/>
      <c r="H117" s="2"/>
      <c r="I117" s="2"/>
      <c r="J117" s="2"/>
      <c r="K117" s="10"/>
    </row>
    <row r="118" spans="1:11" ht="12.75">
      <c r="A118" s="19" t="s">
        <v>70</v>
      </c>
      <c r="E118" s="20"/>
      <c r="F118" s="20"/>
      <c r="G118" s="1"/>
      <c r="H118" s="2"/>
      <c r="I118" s="2"/>
      <c r="J118" s="2"/>
      <c r="K118" s="10"/>
    </row>
    <row r="119" spans="1:7" ht="12.75">
      <c r="A119" s="108" t="s">
        <v>117</v>
      </c>
      <c r="E119" s="3"/>
      <c r="F119" s="3"/>
      <c r="G119" s="1"/>
    </row>
    <row r="120" spans="1:7" ht="12.75">
      <c r="A120" s="61"/>
      <c r="E120" s="3"/>
      <c r="F120" s="3"/>
      <c r="G120" s="1"/>
    </row>
    <row r="121" spans="1:7" ht="12.75">
      <c r="A121" s="19" t="s">
        <v>123</v>
      </c>
      <c r="E121" s="3"/>
      <c r="F121" s="3"/>
      <c r="G121" s="1"/>
    </row>
    <row r="122" spans="1:7" ht="12.75">
      <c r="A122" s="19"/>
      <c r="E122" s="3"/>
      <c r="F122" s="3"/>
      <c r="G122" s="1"/>
    </row>
    <row r="123" spans="1:7" ht="12.75">
      <c r="A123" s="19" t="s">
        <v>124</v>
      </c>
      <c r="E123" s="3"/>
      <c r="F123" s="3"/>
      <c r="G123" s="1"/>
    </row>
    <row r="124" ht="12.75">
      <c r="A124" t="s">
        <v>32</v>
      </c>
    </row>
    <row r="127" ht="12.75"/>
    <row r="128" ht="12.75"/>
    <row r="129" ht="12.75"/>
    <row r="130" ht="12.75"/>
    <row r="131" ht="12.75"/>
    <row r="132" ht="12.75"/>
    <row r="133" ht="12.75"/>
  </sheetData>
  <sheetProtection password="C610" sheet="1"/>
  <mergeCells count="1">
    <mergeCell ref="J2:J4"/>
  </mergeCells>
  <hyperlinks>
    <hyperlink ref="A119" r:id="rId1" display="  Wisconsin's 2010 Custom Rate Guide.  "/>
  </hyperlinks>
  <printOptions/>
  <pageMargins left="0.75" right="0.75" top="1" bottom="1" header="0.5" footer="0.5"/>
  <pageSetup horizontalDpi="300" verticalDpi="300" orientation="landscape" scale="73" r:id="rId3"/>
  <rowBreaks count="2" manualBreakCount="2">
    <brk id="49" max="10" man="1"/>
    <brk id="82" max="10" man="1"/>
  </rowBreaks>
  <ignoredErrors>
    <ignoredError sqref="K76 K81 K112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6"/>
  <sheetViews>
    <sheetView zoomScale="75" zoomScaleNormal="75" zoomScalePageLayoutView="0" workbookViewId="0" topLeftCell="A1">
      <selection activeCell="A7" sqref="A7"/>
    </sheetView>
  </sheetViews>
  <sheetFormatPr defaultColWidth="9.140625" defaultRowHeight="12.75"/>
  <cols>
    <col min="1" max="1" width="9.28125" style="0" customWidth="1"/>
    <col min="2" max="2" width="13.140625" style="0" customWidth="1"/>
    <col min="3" max="3" width="9.00390625" style="0" customWidth="1"/>
    <col min="4" max="8" width="10.28125" style="0" customWidth="1"/>
    <col min="10" max="10" width="12.7109375" style="0" customWidth="1"/>
    <col min="11" max="11" width="9.00390625" style="0" customWidth="1"/>
    <col min="12" max="17" width="10.28125" style="0" customWidth="1"/>
  </cols>
  <sheetData>
    <row r="3" ht="26.25">
      <c r="G3" s="72"/>
    </row>
    <row r="6" ht="15.75">
      <c r="A6" s="137" t="s">
        <v>126</v>
      </c>
    </row>
    <row r="7" ht="12.75">
      <c r="A7" s="1"/>
    </row>
    <row r="8" ht="12.75">
      <c r="A8" s="1"/>
    </row>
    <row r="9" ht="12.75">
      <c r="A9" s="1"/>
    </row>
    <row r="10" spans="5:14" ht="15.75">
      <c r="E10" s="141" t="s">
        <v>61</v>
      </c>
      <c r="F10" s="141"/>
      <c r="M10" s="141" t="s">
        <v>62</v>
      </c>
      <c r="N10" s="141"/>
    </row>
    <row r="12" spans="3:16" ht="12.75">
      <c r="C12" s="1"/>
      <c r="D12" s="1"/>
      <c r="E12" s="140" t="s">
        <v>72</v>
      </c>
      <c r="F12" s="140"/>
      <c r="G12" s="1"/>
      <c r="H12" s="1"/>
      <c r="K12" s="1"/>
      <c r="L12" s="1"/>
      <c r="M12" s="140" t="s">
        <v>72</v>
      </c>
      <c r="N12" s="140"/>
      <c r="O12" s="1"/>
      <c r="P12" s="1"/>
    </row>
    <row r="13" spans="3:16" ht="12.75">
      <c r="C13" s="1" t="s">
        <v>73</v>
      </c>
      <c r="D13" s="1"/>
      <c r="E13" s="1"/>
      <c r="F13" s="1"/>
      <c r="G13" s="1"/>
      <c r="H13" s="1"/>
      <c r="K13" s="1" t="s">
        <v>74</v>
      </c>
      <c r="L13" s="1"/>
      <c r="M13" s="1"/>
      <c r="N13" s="1"/>
      <c r="O13" s="1"/>
      <c r="P13" s="1"/>
    </row>
    <row r="16" spans="4:16" ht="13.5" thickBot="1">
      <c r="D16" s="73">
        <v>-0.2</v>
      </c>
      <c r="E16" s="73">
        <v>-0.1</v>
      </c>
      <c r="F16" s="12" t="s">
        <v>4</v>
      </c>
      <c r="G16" s="74" t="s">
        <v>75</v>
      </c>
      <c r="H16" s="74" t="s">
        <v>76</v>
      </c>
      <c r="L16" s="73">
        <v>-0.2</v>
      </c>
      <c r="M16" s="73">
        <v>-0.1</v>
      </c>
      <c r="N16" s="12" t="s">
        <v>4</v>
      </c>
      <c r="O16" s="74" t="s">
        <v>75</v>
      </c>
      <c r="P16" s="74" t="s">
        <v>76</v>
      </c>
    </row>
    <row r="17" spans="1:16" ht="13.5" thickBot="1">
      <c r="A17" s="75"/>
      <c r="D17" s="76">
        <f>ROUND((F17*0.8),2)</f>
        <v>3.59</v>
      </c>
      <c r="E17" s="77">
        <f>ROUND((F17*0.9),2)</f>
        <v>4.04</v>
      </c>
      <c r="F17" s="77">
        <f>Budget!D19</f>
        <v>4.49</v>
      </c>
      <c r="G17" s="77">
        <f>ROUND((F17*1.1),2)</f>
        <v>4.94</v>
      </c>
      <c r="H17" s="78">
        <f>ROUND((F17*1.2),2)</f>
        <v>5.39</v>
      </c>
      <c r="L17" s="76">
        <f>ROUND((N17*0.8),2)</f>
        <v>0</v>
      </c>
      <c r="M17" s="77">
        <f>ROUND((N17*0.9),2)</f>
        <v>0</v>
      </c>
      <c r="N17" s="77">
        <f>Budget!J19</f>
        <v>0</v>
      </c>
      <c r="O17" s="77">
        <f>ROUND((N17*1.1),2)</f>
        <v>0</v>
      </c>
      <c r="P17" s="78">
        <f>ROUND((N17*1.2),2)</f>
        <v>0</v>
      </c>
    </row>
    <row r="18" spans="1:16" ht="12.75">
      <c r="A18" s="75"/>
      <c r="B18" s="79">
        <v>-0.2</v>
      </c>
      <c r="C18" s="80">
        <f>(0.8*C20)</f>
        <v>124</v>
      </c>
      <c r="D18" s="81">
        <f>(D17*C18)-(Budget!E106-Budget!E20)</f>
        <v>-86.76012556900002</v>
      </c>
      <c r="E18" s="82">
        <f>(E17*C18)-(Budget!E106-Budget!E20)</f>
        <v>-30.960125569000013</v>
      </c>
      <c r="F18" s="83">
        <f>(F17*C18)-(Budget!E106-Budget!E20)</f>
        <v>24.839874431</v>
      </c>
      <c r="G18" s="83">
        <f>(G17*C18)-(Budget!E106-Budget!E20)</f>
        <v>80.63987443100007</v>
      </c>
      <c r="H18" s="84">
        <f>(H17*C18)-(Budget!E106-Budget!E20)</f>
        <v>136.43987443100002</v>
      </c>
      <c r="J18" s="79">
        <v>-0.2</v>
      </c>
      <c r="K18" s="80">
        <f>(0.8*K20)</f>
        <v>0</v>
      </c>
      <c r="L18" s="81">
        <f>(L17*K18)-(Budget!K106-Budget!K20)</f>
        <v>0</v>
      </c>
      <c r="M18" s="82">
        <f>(M17*K18)-(Budget!K106-Budget!K20)</f>
        <v>0</v>
      </c>
      <c r="N18" s="83">
        <f>(N17*K18)-(Budget!K106-Budget!K20)</f>
        <v>0</v>
      </c>
      <c r="O18" s="83">
        <f>(O17*K18)-(Budget!K106-Budget!K20)</f>
        <v>0</v>
      </c>
      <c r="P18" s="84">
        <f>(P17*K18)-(Budget!K106-Budget!K20)</f>
        <v>0</v>
      </c>
    </row>
    <row r="19" spans="1:16" ht="12.75">
      <c r="A19" s="4"/>
      <c r="B19" s="79">
        <v>-0.1</v>
      </c>
      <c r="C19" s="85">
        <f>(0.9*C20)</f>
        <v>139.5</v>
      </c>
      <c r="D19" s="86">
        <f>(D17*C19)-(Budget!E106-Budget!E20)</f>
        <v>-31.115125568999986</v>
      </c>
      <c r="E19" s="83">
        <f>(E17*C19)-(Budget!E106-Budget!E20)</f>
        <v>31.65987443100005</v>
      </c>
      <c r="F19" s="83">
        <f>(F17*C19)-(Budget!E106-Budget!E20)</f>
        <v>94.43487443100003</v>
      </c>
      <c r="G19" s="83">
        <f>(G17*C19)-(Budget!E106-Budget!E20)</f>
        <v>157.20987443100012</v>
      </c>
      <c r="H19" s="87">
        <f>(H17*C19)-(Budget!E106-Budget!E20)</f>
        <v>219.98487443099998</v>
      </c>
      <c r="J19" s="79">
        <v>-0.1</v>
      </c>
      <c r="K19" s="85">
        <f>(0.9*K20)</f>
        <v>0</v>
      </c>
      <c r="L19" s="86">
        <f>(L17*K19)-(Budget!K106-Budget!K20)</f>
        <v>0</v>
      </c>
      <c r="M19" s="83">
        <f>(M17*K19)-(Budget!K106-Budget!K20)</f>
        <v>0</v>
      </c>
      <c r="N19" s="83">
        <f>(N17*K19)-(Budget!K106-Budget!K20)</f>
        <v>0</v>
      </c>
      <c r="O19" s="83">
        <f>(O17*K19)-(Budget!K106-Budget!K20)</f>
        <v>0</v>
      </c>
      <c r="P19" s="87">
        <f>(P17*K19)-(Budget!K106-Budget!K20)</f>
        <v>0</v>
      </c>
    </row>
    <row r="20" spans="1:16" ht="12.75">
      <c r="A20" s="75"/>
      <c r="B20" s="6" t="s">
        <v>77</v>
      </c>
      <c r="C20" s="85">
        <f>Budget!C19</f>
        <v>155</v>
      </c>
      <c r="D20" s="86">
        <f>(D17*C20)-(Budget!E106-Budget!E20)</f>
        <v>24.52987443099994</v>
      </c>
      <c r="E20" s="83">
        <f>(E17*C20)-(Budget!E106-Budget!E20)</f>
        <v>94.27987443100005</v>
      </c>
      <c r="F20" s="83">
        <f>(F17*C20)-(Budget!E106-Budget!E20)</f>
        <v>164.02987443100005</v>
      </c>
      <c r="G20" s="83">
        <f>(G17*C20)-(Budget!E106-Budget!E20)</f>
        <v>233.77987443100005</v>
      </c>
      <c r="H20" s="87">
        <f>(H17*C20)-(Budget!E106-Budget!E20)</f>
        <v>303.52987443099994</v>
      </c>
      <c r="J20" s="6" t="s">
        <v>77</v>
      </c>
      <c r="K20" s="85">
        <f>Budget!I19</f>
        <v>0</v>
      </c>
      <c r="L20" s="86">
        <f>(L17*K20)-(Budget!K106-Budget!K20)</f>
        <v>0</v>
      </c>
      <c r="M20" s="83">
        <f>(M17*K20)-(Budget!K106-Budget!K20)</f>
        <v>0</v>
      </c>
      <c r="N20" s="83">
        <f>(N17*K20)-(Budget!K106-Budget!K20)</f>
        <v>0</v>
      </c>
      <c r="O20" s="83">
        <f>(O17*K20)-(Budget!K106-Budget!K20)</f>
        <v>0</v>
      </c>
      <c r="P20" s="87">
        <f>(P17*K20)-(Budget!K106-Budget!K20)</f>
        <v>0</v>
      </c>
    </row>
    <row r="21" spans="1:16" ht="12.75">
      <c r="A21" s="75"/>
      <c r="B21" s="88" t="s">
        <v>75</v>
      </c>
      <c r="C21" s="85">
        <f>(1.1*C20)</f>
        <v>170.5</v>
      </c>
      <c r="D21" s="86">
        <f>(D17*C21)-(Budget!E106-Budget!E20)</f>
        <v>80.17487443100003</v>
      </c>
      <c r="E21" s="83">
        <f>(E17*C21)-(Budget!E106-Budget!E20)</f>
        <v>156.89987443100006</v>
      </c>
      <c r="F21" s="83">
        <f>(F17*C21)-(Budget!E106-Budget!E20)</f>
        <v>233.62487443100008</v>
      </c>
      <c r="G21" s="83">
        <f>(G17*C21)-(Budget!E106-Budget!E20)</f>
        <v>310.3498744310001</v>
      </c>
      <c r="H21" s="87">
        <f>(H17*C21)-(Budget!E106-Budget!E20)</f>
        <v>387.0748744309999</v>
      </c>
      <c r="J21" s="88" t="s">
        <v>75</v>
      </c>
      <c r="K21" s="85">
        <f>(1.1*K20)</f>
        <v>0</v>
      </c>
      <c r="L21" s="86">
        <f>(L17*K21)-(Budget!K106-Budget!K20)</f>
        <v>0</v>
      </c>
      <c r="M21" s="83">
        <f>(M17*K21)-(Budget!K106-Budget!K20)</f>
        <v>0</v>
      </c>
      <c r="N21" s="83">
        <f>(N17*K21)-(Budget!K106-Budget!K20)</f>
        <v>0</v>
      </c>
      <c r="O21" s="83">
        <f>(O17*K21)-(Budget!K106-Budget!K20)</f>
        <v>0</v>
      </c>
      <c r="P21" s="87">
        <f>(P17*K21)-(Budget!K106-Budget!K20)</f>
        <v>0</v>
      </c>
    </row>
    <row r="22" spans="2:16" ht="13.5" thickBot="1">
      <c r="B22" s="79" t="s">
        <v>76</v>
      </c>
      <c r="C22" s="89">
        <f>(1.2*C20)</f>
        <v>186</v>
      </c>
      <c r="D22" s="90">
        <f>(D17*C22)-(Budget!E106-Budget!E20)</f>
        <v>135.81987443100002</v>
      </c>
      <c r="E22" s="91">
        <f>(E17*C22)-(Budget!E106-Budget!E20)</f>
        <v>219.51987443100006</v>
      </c>
      <c r="F22" s="91">
        <f>(F17*C22)-(Budget!E106-Budget!E20)</f>
        <v>303.219874431</v>
      </c>
      <c r="G22" s="91">
        <f>(G17*C22)-(Budget!E106-Budget!E20)</f>
        <v>386.91987443100004</v>
      </c>
      <c r="H22" s="92">
        <f>(H17*C22)-(Budget!E106-Budget!E20)</f>
        <v>470.61987443099997</v>
      </c>
      <c r="J22" s="79" t="s">
        <v>76</v>
      </c>
      <c r="K22" s="89">
        <f>(1.2*K20)</f>
        <v>0</v>
      </c>
      <c r="L22" s="90">
        <f>(L17*K22)-(Budget!K106-Budget!K20)</f>
        <v>0</v>
      </c>
      <c r="M22" s="91">
        <f>(M17*K22)-(Budget!K106-Budget!K20)</f>
        <v>0</v>
      </c>
      <c r="N22" s="91">
        <f>(N17*K22)-(Budget!K106-Budget!K20)</f>
        <v>0</v>
      </c>
      <c r="O22" s="91">
        <f>(O17*K22)-(Budget!K106-Budget!K20)</f>
        <v>0</v>
      </c>
      <c r="P22" s="92">
        <f>(P17*K22)-(Budget!K106-Budget!K20)</f>
        <v>0</v>
      </c>
    </row>
    <row r="27" spans="3:14" ht="12.75">
      <c r="C27" s="1"/>
      <c r="D27" s="1"/>
      <c r="E27" s="140" t="s">
        <v>78</v>
      </c>
      <c r="F27" s="140"/>
      <c r="K27" s="1"/>
      <c r="L27" s="1"/>
      <c r="M27" s="140" t="s">
        <v>78</v>
      </c>
      <c r="N27" s="140"/>
    </row>
    <row r="28" spans="3:14" ht="12.75">
      <c r="C28" s="1" t="s">
        <v>79</v>
      </c>
      <c r="D28" s="1"/>
      <c r="E28" s="1"/>
      <c r="F28" s="1"/>
      <c r="K28" s="1" t="s">
        <v>79</v>
      </c>
      <c r="L28" s="1"/>
      <c r="M28" s="1"/>
      <c r="N28" s="1"/>
    </row>
    <row r="30" spans="4:16" ht="13.5" thickBot="1">
      <c r="D30" s="73">
        <v>-0.2</v>
      </c>
      <c r="E30" s="73">
        <v>-0.1</v>
      </c>
      <c r="F30" s="12" t="s">
        <v>4</v>
      </c>
      <c r="G30" s="74" t="s">
        <v>75</v>
      </c>
      <c r="H30" s="74" t="s">
        <v>76</v>
      </c>
      <c r="L30" s="73">
        <v>-0.2</v>
      </c>
      <c r="M30" s="73">
        <v>-0.1</v>
      </c>
      <c r="N30" s="12" t="s">
        <v>4</v>
      </c>
      <c r="O30" s="74" t="s">
        <v>75</v>
      </c>
      <c r="P30" s="74" t="s">
        <v>76</v>
      </c>
    </row>
    <row r="31" spans="4:16" ht="13.5" thickBot="1">
      <c r="D31" s="93">
        <f>ROUND((F31*0.8),2)</f>
        <v>3.59</v>
      </c>
      <c r="E31" s="94">
        <f>ROUND((F31*0.9),2)</f>
        <v>4.04</v>
      </c>
      <c r="F31" s="94">
        <f>Budget!D19</f>
        <v>4.49</v>
      </c>
      <c r="G31" s="95">
        <f>ROUND((F31*1.1),2)</f>
        <v>4.94</v>
      </c>
      <c r="H31" s="128">
        <f>ROUND((F31*1.2),2)</f>
        <v>5.39</v>
      </c>
      <c r="L31" s="93">
        <f>ROUND((N31*0.8),2)</f>
        <v>0</v>
      </c>
      <c r="M31" s="94">
        <f>ROUND((N31*0.9),2)</f>
        <v>0</v>
      </c>
      <c r="N31" s="94">
        <f>Budget!J19</f>
        <v>0</v>
      </c>
      <c r="O31" s="95">
        <f>ROUND((N31*1.1),2)</f>
        <v>0</v>
      </c>
      <c r="P31" s="78">
        <f>ROUND((N31*1.2),2)</f>
        <v>0</v>
      </c>
    </row>
    <row r="32" spans="2:16" ht="12.75">
      <c r="B32" s="79">
        <v>-0.2</v>
      </c>
      <c r="C32" s="96">
        <f>(0.8*C34)</f>
        <v>425.5361004552</v>
      </c>
      <c r="D32" s="97">
        <f>(C32-Budget!E20)/D31</f>
        <v>118.53373271732592</v>
      </c>
      <c r="E32" s="98">
        <f>(C32-Budget!E20)/E31</f>
        <v>105.33071793445545</v>
      </c>
      <c r="F32" s="98">
        <f>(C32-Budget!E20)/F31</f>
        <v>94.7741871837862</v>
      </c>
      <c r="G32" s="98">
        <f>(C32-Budget!E20)/G31</f>
        <v>86.14091102331983</v>
      </c>
      <c r="H32" s="129">
        <f>(C32-Budget!E20)/H31</f>
        <v>78.94918375792209</v>
      </c>
      <c r="J32" s="79">
        <v>-0.2</v>
      </c>
      <c r="K32" s="96">
        <f>(0.8*K34)</f>
        <v>0</v>
      </c>
      <c r="L32" s="97" t="e">
        <f>(K32-Budget!K20)/L31</f>
        <v>#DIV/0!</v>
      </c>
      <c r="M32" s="98" t="e">
        <f>(K32-Budget!K20)/M31</f>
        <v>#DIV/0!</v>
      </c>
      <c r="N32" s="98" t="e">
        <f>(K32-Budget!K20)/N31</f>
        <v>#DIV/0!</v>
      </c>
      <c r="O32" s="98" t="e">
        <f>(K32-Budget!K20)/O31</f>
        <v>#DIV/0!</v>
      </c>
      <c r="P32" s="99" t="e">
        <f>(K32-Budget!K20)/P31</f>
        <v>#DIV/0!</v>
      </c>
    </row>
    <row r="33" spans="2:16" ht="12.75">
      <c r="B33" s="79">
        <v>-0.1</v>
      </c>
      <c r="C33" s="100">
        <f>(0.9*C34)</f>
        <v>478.7281130121</v>
      </c>
      <c r="D33" s="101">
        <f>(C33-Budget!E20)/D31</f>
        <v>133.35044930699164</v>
      </c>
      <c r="E33" s="102">
        <f>(C33-Budget!E20)/E31</f>
        <v>118.49705767626237</v>
      </c>
      <c r="F33" s="102">
        <f>(C33-Budget!E20)/F31</f>
        <v>106.62096058175946</v>
      </c>
      <c r="G33" s="102">
        <f>(C33-Budget!E20)/G31</f>
        <v>96.90852490123481</v>
      </c>
      <c r="H33" s="130">
        <f>(C33-Budget!E20)/H31</f>
        <v>88.81783172766234</v>
      </c>
      <c r="J33" s="79">
        <v>-0.1</v>
      </c>
      <c r="K33" s="100">
        <f>(0.9*K34)</f>
        <v>0</v>
      </c>
      <c r="L33" s="101" t="e">
        <f>(K33-Budget!K20)/L31</f>
        <v>#DIV/0!</v>
      </c>
      <c r="M33" s="102" t="e">
        <f>(K33-Budget!K20)/M31</f>
        <v>#DIV/0!</v>
      </c>
      <c r="N33" s="102" t="e">
        <f>(K33-Budget!K20)/N31</f>
        <v>#DIV/0!</v>
      </c>
      <c r="O33" s="102" t="e">
        <f>(K33-Budget!K20)/O31</f>
        <v>#DIV/0!</v>
      </c>
      <c r="P33" s="103" t="e">
        <f>(K33-Budget!K20)/P31</f>
        <v>#DIV/0!</v>
      </c>
    </row>
    <row r="34" spans="2:16" ht="12.75">
      <c r="B34" s="6" t="s">
        <v>12</v>
      </c>
      <c r="C34" s="100">
        <f>Budget!E106</f>
        <v>531.920125569</v>
      </c>
      <c r="D34" s="102">
        <f>(C34-Budget!E20)/D31</f>
        <v>148.1671658966574</v>
      </c>
      <c r="E34" s="102">
        <f>(C34-Budget!E20)/E31</f>
        <v>131.6633974180693</v>
      </c>
      <c r="F34" s="102">
        <f>(C34-Budget!E20)/F31</f>
        <v>118.46773397973273</v>
      </c>
      <c r="G34" s="102">
        <f>(C34-Budget!E20)/G31</f>
        <v>107.67613877914978</v>
      </c>
      <c r="H34" s="131">
        <f>(C34-Budget!E20)/H31</f>
        <v>98.6864796974026</v>
      </c>
      <c r="J34" s="6" t="s">
        <v>12</v>
      </c>
      <c r="K34" s="100">
        <f>Budget!K106</f>
        <v>0</v>
      </c>
      <c r="L34" s="101" t="e">
        <f>(K34-Budget!K20)/L31</f>
        <v>#DIV/0!</v>
      </c>
      <c r="M34" s="102" t="e">
        <f>(K34-Budget!K20)/M31</f>
        <v>#DIV/0!</v>
      </c>
      <c r="N34" s="102" t="e">
        <f>(K34-Budget!K20)/N31</f>
        <v>#DIV/0!</v>
      </c>
      <c r="O34" s="102" t="e">
        <f>(K34-Budget!K20)/O31</f>
        <v>#DIV/0!</v>
      </c>
      <c r="P34" s="103" t="e">
        <f>(K34-Budget!K20)/P31</f>
        <v>#DIV/0!</v>
      </c>
    </row>
    <row r="35" spans="2:16" ht="12.75">
      <c r="B35" s="88" t="s">
        <v>75</v>
      </c>
      <c r="C35" s="100">
        <f>(1.1*C34)</f>
        <v>585.1121381259001</v>
      </c>
      <c r="D35" s="101">
        <f>(C35-Budget!E20)/D31</f>
        <v>162.98388248632315</v>
      </c>
      <c r="E35" s="102">
        <f>(C35-Budget!E20)/E31</f>
        <v>144.82973715987626</v>
      </c>
      <c r="F35" s="102">
        <f>(C35-Budget!E20)/F31</f>
        <v>130.314507377706</v>
      </c>
      <c r="G35" s="102">
        <f>(C35-Budget!E20)/G31</f>
        <v>118.44375265706478</v>
      </c>
      <c r="H35" s="132">
        <f>(C35-Budget!E20)/H31</f>
        <v>108.55512766714287</v>
      </c>
      <c r="J35" s="88" t="s">
        <v>75</v>
      </c>
      <c r="K35" s="100">
        <f>(1.1*K34)</f>
        <v>0</v>
      </c>
      <c r="L35" s="101" t="e">
        <f>(K35-Budget!K20)/L31</f>
        <v>#DIV/0!</v>
      </c>
      <c r="M35" s="102" t="e">
        <f>(K35-Budget!K20)/M31</f>
        <v>#DIV/0!</v>
      </c>
      <c r="N35" s="102" t="e">
        <f>(K35-Budget!K20)/N31</f>
        <v>#DIV/0!</v>
      </c>
      <c r="O35" s="102" t="e">
        <f>(K35-Budget!K20)/O31</f>
        <v>#DIV/0!</v>
      </c>
      <c r="P35" s="103" t="e">
        <f>(K35-Budget!K20)/P31</f>
        <v>#DIV/0!</v>
      </c>
    </row>
    <row r="36" spans="2:16" ht="13.5" thickBot="1">
      <c r="B36" s="79" t="s">
        <v>76</v>
      </c>
      <c r="C36" s="104">
        <f>(1.2*C34)</f>
        <v>638.3041506828</v>
      </c>
      <c r="D36" s="105">
        <f>(C36-Budget!E20)/D31</f>
        <v>177.80059907598886</v>
      </c>
      <c r="E36" s="106">
        <f>(C36-Budget!E20)/E31</f>
        <v>157.99607690168318</v>
      </c>
      <c r="F36" s="106">
        <f>(C36-Budget!E20)/F31</f>
        <v>142.16128077567927</v>
      </c>
      <c r="G36" s="106">
        <f>(C36-Budget!E20)/G31</f>
        <v>129.21136653497976</v>
      </c>
      <c r="H36" s="133">
        <f>(C36-Budget!E20)/H31</f>
        <v>118.42377563688312</v>
      </c>
      <c r="J36" s="79" t="s">
        <v>76</v>
      </c>
      <c r="K36" s="104">
        <f>(1.2*K34)</f>
        <v>0</v>
      </c>
      <c r="L36" s="105" t="e">
        <f>(K36-Budget!K20)/L31</f>
        <v>#DIV/0!</v>
      </c>
      <c r="M36" s="106" t="e">
        <f>(K36-Budget!K20)/M31</f>
        <v>#DIV/0!</v>
      </c>
      <c r="N36" s="106" t="e">
        <f>(K36-Budget!K20)/N31</f>
        <v>#DIV/0!</v>
      </c>
      <c r="O36" s="106" t="e">
        <f>(K36-Budget!K20)/O31</f>
        <v>#DIV/0!</v>
      </c>
      <c r="P36" s="107" t="e">
        <f>(K36-Budget!K20)/P31</f>
        <v>#DIV/0!</v>
      </c>
    </row>
  </sheetData>
  <sheetProtection password="C610" sheet="1"/>
  <mergeCells count="6">
    <mergeCell ref="E27:F27"/>
    <mergeCell ref="M27:N27"/>
    <mergeCell ref="E10:F10"/>
    <mergeCell ref="M10:N10"/>
    <mergeCell ref="E12:F12"/>
    <mergeCell ref="M12:N12"/>
  </mergeCells>
  <printOptions/>
  <pageMargins left="0.75" right="0.75" top="1" bottom="1" header="0.5" footer="0.5"/>
  <pageSetup orientation="portrait" paperSize="9"/>
  <ignoredErrors>
    <ignoredError sqref="G16:H16 G30:H30 B35:B36 B21:B22 J21:J22 J35:J36 O30:P30 O16:P16" numberStoredAsText="1"/>
    <ignoredError sqref="L32:P36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M23"/>
  <sheetViews>
    <sheetView zoomScale="85" zoomScaleNormal="85" zoomScalePageLayoutView="0" workbookViewId="0" topLeftCell="A1">
      <selection activeCell="G45" sqref="G45"/>
    </sheetView>
  </sheetViews>
  <sheetFormatPr defaultColWidth="9.140625" defaultRowHeight="12.75"/>
  <cols>
    <col min="1" max="1" width="24.57421875" style="0" customWidth="1"/>
    <col min="2" max="2" width="25.57421875" style="0" customWidth="1"/>
    <col min="3" max="3" width="13.140625" style="0" customWidth="1"/>
  </cols>
  <sheetData>
    <row r="8" spans="1:2" ht="15.75">
      <c r="A8" s="137" t="s">
        <v>126</v>
      </c>
      <c r="B8" s="2"/>
    </row>
    <row r="9" spans="1:2" ht="15.75">
      <c r="A9" s="137" t="s">
        <v>60</v>
      </c>
      <c r="B9" s="2"/>
    </row>
    <row r="11" spans="1:9" ht="12.75">
      <c r="A11" s="12" t="s">
        <v>17</v>
      </c>
      <c r="B11" s="12" t="s">
        <v>18</v>
      </c>
      <c r="C11" s="12" t="s">
        <v>19</v>
      </c>
      <c r="D11" s="12" t="s">
        <v>20</v>
      </c>
      <c r="E11" s="12" t="s">
        <v>21</v>
      </c>
      <c r="F11" s="12" t="s">
        <v>22</v>
      </c>
      <c r="G11" s="12" t="s">
        <v>23</v>
      </c>
      <c r="H11" s="12" t="s">
        <v>24</v>
      </c>
      <c r="I11" s="12" t="s">
        <v>25</v>
      </c>
    </row>
    <row r="12" spans="1:9" ht="12.75">
      <c r="A12" s="12"/>
      <c r="B12" s="12"/>
      <c r="C12" s="12"/>
      <c r="D12" s="12"/>
      <c r="E12" s="12"/>
      <c r="F12" s="12"/>
      <c r="G12" s="12"/>
      <c r="H12" s="12" t="s">
        <v>26</v>
      </c>
      <c r="I12" s="12" t="s">
        <v>27</v>
      </c>
    </row>
    <row r="14" spans="1:13" ht="12.75">
      <c r="A14" s="19" t="s">
        <v>119</v>
      </c>
      <c r="B14" s="19" t="s">
        <v>80</v>
      </c>
      <c r="C14" s="13">
        <v>3.92</v>
      </c>
      <c r="D14" s="13">
        <v>2.46</v>
      </c>
      <c r="E14" s="13">
        <v>1.31</v>
      </c>
      <c r="F14" s="13">
        <v>3.68</v>
      </c>
      <c r="G14" s="13">
        <v>1.62</v>
      </c>
      <c r="H14" s="3">
        <v>1</v>
      </c>
      <c r="I14" s="13">
        <f>SUM(C14:G14)*H14</f>
        <v>12.989999999999998</v>
      </c>
      <c r="M14" s="1"/>
    </row>
    <row r="15" spans="1:9" ht="12.75">
      <c r="A15" t="s">
        <v>28</v>
      </c>
      <c r="B15" s="19" t="s">
        <v>83</v>
      </c>
      <c r="C15" s="13">
        <v>5.07</v>
      </c>
      <c r="D15" s="13">
        <v>3.45</v>
      </c>
      <c r="E15" s="13">
        <v>2.08</v>
      </c>
      <c r="F15" s="13">
        <v>2.01</v>
      </c>
      <c r="G15" s="13">
        <v>1.98</v>
      </c>
      <c r="H15" s="3">
        <v>1</v>
      </c>
      <c r="I15" s="13">
        <f>SUM(C15:G15)*H15</f>
        <v>14.59</v>
      </c>
    </row>
    <row r="16" spans="1:9" ht="12.75">
      <c r="A16" t="s">
        <v>81</v>
      </c>
      <c r="B16" s="19" t="s">
        <v>84</v>
      </c>
      <c r="C16" s="13">
        <v>0.88</v>
      </c>
      <c r="D16" s="13">
        <v>0.51</v>
      </c>
      <c r="E16" s="13">
        <v>0.55</v>
      </c>
      <c r="F16" s="13">
        <v>0.42</v>
      </c>
      <c r="G16" s="13">
        <v>0.54</v>
      </c>
      <c r="H16" s="3">
        <v>1</v>
      </c>
      <c r="I16" s="13">
        <f>SUM(C16:G16)*H16</f>
        <v>2.9000000000000004</v>
      </c>
    </row>
    <row r="17" spans="1:9" ht="12.75">
      <c r="A17" t="s">
        <v>115</v>
      </c>
      <c r="B17" t="s">
        <v>92</v>
      </c>
      <c r="C17" s="13">
        <v>14.33</v>
      </c>
      <c r="D17" s="13">
        <v>10.8</v>
      </c>
      <c r="E17" s="13">
        <v>2.88</v>
      </c>
      <c r="F17" s="13">
        <v>10.7</v>
      </c>
      <c r="G17" s="13">
        <v>32.25</v>
      </c>
      <c r="H17" s="3">
        <v>1</v>
      </c>
      <c r="I17" s="13">
        <f>SUM(C17:G17)*H17</f>
        <v>70.96000000000001</v>
      </c>
    </row>
    <row r="18" spans="1:9" ht="12.75">
      <c r="A18" t="s">
        <v>82</v>
      </c>
      <c r="B18" s="19" t="s">
        <v>120</v>
      </c>
      <c r="C18" s="13">
        <v>1.98</v>
      </c>
      <c r="D18" s="13">
        <v>0.92</v>
      </c>
      <c r="E18" s="13">
        <v>0.73</v>
      </c>
      <c r="F18" s="13">
        <v>1.33</v>
      </c>
      <c r="G18" s="13">
        <v>0.83</v>
      </c>
      <c r="H18" s="3">
        <v>1</v>
      </c>
      <c r="I18" s="13">
        <f>SUM(C18:G18)*H18</f>
        <v>5.79</v>
      </c>
    </row>
    <row r="19" spans="1:9" ht="12.75">
      <c r="A19" t="s">
        <v>81</v>
      </c>
      <c r="B19" s="19" t="s">
        <v>114</v>
      </c>
      <c r="C19" s="13">
        <v>0.14</v>
      </c>
      <c r="D19" s="13">
        <v>0.08</v>
      </c>
      <c r="E19" s="13">
        <v>0.33</v>
      </c>
      <c r="F19" s="13">
        <v>0.23</v>
      </c>
      <c r="G19" s="13">
        <v>0.05</v>
      </c>
      <c r="H19" s="3">
        <v>0.25</v>
      </c>
      <c r="I19" s="13">
        <f>SUM(C19:G19)/H19</f>
        <v>3.3200000000000003</v>
      </c>
    </row>
    <row r="20" spans="1:9" ht="12.75">
      <c r="A20" t="s">
        <v>29</v>
      </c>
      <c r="B20" s="19" t="s">
        <v>116</v>
      </c>
      <c r="C20" s="13">
        <v>2.04</v>
      </c>
      <c r="D20" s="13">
        <v>0.83</v>
      </c>
      <c r="E20" s="13">
        <v>1.59</v>
      </c>
      <c r="F20" s="13">
        <v>1.95</v>
      </c>
      <c r="G20" s="13">
        <v>1</v>
      </c>
      <c r="H20" s="3">
        <v>1</v>
      </c>
      <c r="I20" s="13">
        <f>SUM(C20:G20)*H20</f>
        <v>7.41</v>
      </c>
    </row>
    <row r="21" spans="1:9" s="19" customFormat="1" ht="12.75">
      <c r="A21" s="19" t="s">
        <v>30</v>
      </c>
      <c r="C21" s="109" t="s">
        <v>16</v>
      </c>
      <c r="D21" s="109"/>
      <c r="E21" s="109"/>
      <c r="F21" s="109">
        <f>SUM(F14:F20)*0.15</f>
        <v>3.048</v>
      </c>
      <c r="G21" s="109"/>
      <c r="H21" s="109"/>
      <c r="I21" s="109"/>
    </row>
    <row r="22" spans="3:9" ht="12.75">
      <c r="C22" s="13"/>
      <c r="D22" s="13"/>
      <c r="E22" s="13"/>
      <c r="F22" s="13"/>
      <c r="G22" s="13"/>
      <c r="H22" s="13"/>
      <c r="I22" s="13"/>
    </row>
    <row r="23" spans="1:9" ht="12.75">
      <c r="A23" t="s">
        <v>31</v>
      </c>
      <c r="C23" s="13">
        <f>SUM(C14:C22)</f>
        <v>28.360000000000003</v>
      </c>
      <c r="D23" s="13">
        <f>SUM(D14:D22)</f>
        <v>19.049999999999997</v>
      </c>
      <c r="E23" s="13">
        <f>SUM(E14:E22)</f>
        <v>9.47</v>
      </c>
      <c r="F23" s="13">
        <f>SUM(F14:F22)</f>
        <v>23.368000000000002</v>
      </c>
      <c r="G23" s="13">
        <f>SUM(G14:G22)</f>
        <v>38.269999999999996</v>
      </c>
      <c r="H23" s="13"/>
      <c r="I23" s="13">
        <f>SUM(C23:G23)</f>
        <v>118.51799999999999</v>
      </c>
    </row>
  </sheetData>
  <sheetProtection password="C610" sheet="1"/>
  <printOptions/>
  <pageMargins left="0.75" right="0.75" top="1" bottom="1" header="0.5" footer="0.5"/>
  <pageSetup horizontalDpi="300" verticalDpi="300" orientation="landscape" r:id="rId2"/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Barnett</dc:creator>
  <cp:keywords/>
  <dc:description/>
  <cp:lastModifiedBy>Owner</cp:lastModifiedBy>
  <cp:lastPrinted>2012-02-15T19:50:11Z</cp:lastPrinted>
  <dcterms:created xsi:type="dcterms:W3CDTF">2006-06-24T15:43:23Z</dcterms:created>
  <dcterms:modified xsi:type="dcterms:W3CDTF">2014-03-25T14:40:15Z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