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<sst xmlns="http://schemas.openxmlformats.org/spreadsheetml/2006/main" count="248" uniqueCount="108">
  <si>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</si>
  <si>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</si>
  <si>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</si>
  <si>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</si>
  <si>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</si>
  <si>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</si>
  <si>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</si>
  <si>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($)</t>
  </si>
  <si>
    <t>($/acre)</t>
  </si>
  <si>
    <t>Products</t>
  </si>
  <si>
    <t>Alfalfa</t>
  </si>
  <si>
    <t>tons dry matter</t>
  </si>
  <si>
    <t>Total</t>
  </si>
  <si>
    <t>Operating Costs</t>
  </si>
  <si>
    <t>Input Expenses</t>
  </si>
  <si>
    <t>Fertility</t>
  </si>
  <si>
    <t>lbs of product</t>
  </si>
  <si>
    <t>Potassium 0-0-60</t>
  </si>
  <si>
    <t>Boron</t>
  </si>
  <si>
    <t>acre</t>
  </si>
  <si>
    <t>Miscellaneous</t>
  </si>
  <si>
    <t>Pest Scouting</t>
  </si>
  <si>
    <t>Insect Control</t>
  </si>
  <si>
    <t>gal</t>
  </si>
  <si>
    <t>Energy Expenses</t>
  </si>
  <si>
    <t xml:space="preserve">   Diesel Fuel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</si>
  <si>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</si>
  <si>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</si>
  <si>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</si>
  <si>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</si>
  <si>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</si>
  <si>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</si>
  <si>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</si>
  <si>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</si>
  <si>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</si>
  <si>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</si>
  <si>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</si>
  <si>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</si>
  <si>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</si>
  <si>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</si>
  <si>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hour</t>
  </si>
  <si>
    <t>Interest and Insurance Expenses</t>
  </si>
  <si>
    <t>Depreciation Expenses</t>
  </si>
  <si>
    <t>Total Costs</t>
  </si>
  <si>
    <t xml:space="preserve">  operations needed to fertilize and harvest the alfalfa crop.   In place of these values, one can use the cumulative value per acre from the </t>
  </si>
  <si>
    <t>University of Wisconsin Center for Dairy Profitability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</si>
  <si>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</si>
  <si>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</si>
  <si>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</si>
  <si>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</si>
  <si>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</si>
  <si>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</si>
  <si>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</si>
  <si>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</si>
  <si>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</si>
  <si>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</si>
  <si>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</si>
  <si>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</si>
  <si>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060 HP</t>
  </si>
  <si>
    <t>Baled hay wagon</t>
  </si>
  <si>
    <t>Hydraulic rake 9 ft</t>
  </si>
  <si>
    <t>Tractor 040 HP</t>
  </si>
  <si>
    <t>Baler PTO twine kicker</t>
  </si>
  <si>
    <t>Electric motor 120 volt</t>
  </si>
  <si>
    <t>Bale elevator</t>
  </si>
  <si>
    <t>Engine Lubrication</t>
  </si>
  <si>
    <t xml:space="preserve"> </t>
  </si>
  <si>
    <t>Totals</t>
  </si>
  <si>
    <t>Risk Analyses</t>
  </si>
  <si>
    <t xml:space="preserve">   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</si>
  <si>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</si>
  <si>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</si>
  <si>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</si>
  <si>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</si>
  <si>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</si>
  <si>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>Warrior 1CS</t>
  </si>
  <si>
    <t>Part-time Labor</t>
  </si>
  <si>
    <t xml:space="preserve">   Part-time Labor Benefits</t>
  </si>
  <si>
    <t>Sprayer 45 ft</t>
  </si>
  <si>
    <t>Phosphorus 18-46-0</t>
  </si>
  <si>
    <t>Fertilizer spreading</t>
  </si>
  <si>
    <t>Crop insurance</t>
  </si>
  <si>
    <t>Custom fertilizer spreading</t>
  </si>
  <si>
    <t>oz</t>
  </si>
  <si>
    <r>
      <t>Custom Rate Charges</t>
    </r>
    <r>
      <rPr>
        <vertAlign val="superscript"/>
        <sz val="10"/>
        <rFont val="Arial"/>
        <family val="2"/>
      </rPr>
      <t>1</t>
    </r>
  </si>
  <si>
    <t>Total Operating Costs per Acre</t>
  </si>
  <si>
    <t>Total Operating Costs per Ton</t>
  </si>
  <si>
    <t xml:space="preserve">Management charge </t>
  </si>
  <si>
    <t>Total Fixed Expenses per Acre</t>
  </si>
  <si>
    <t>Total Costs per Acre</t>
  </si>
  <si>
    <t>Return to Land and Operator per Acre</t>
  </si>
  <si>
    <t>Return to Operator per Acre</t>
  </si>
  <si>
    <t>Total Cost per Ton</t>
  </si>
  <si>
    <t>$ per ton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</si>
  <si>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 for many of the field</t>
    </r>
  </si>
  <si>
    <t xml:space="preserve">Fertility  </t>
  </si>
  <si>
    <t>Rotary Mower Conditioner 13 ft</t>
  </si>
  <si>
    <t>Tractor 075 HP</t>
  </si>
  <si>
    <t>Hauling</t>
  </si>
  <si>
    <t>(Enter % in I63)</t>
  </si>
  <si>
    <t>Management charge (enter % of income in I75)</t>
  </si>
  <si>
    <t xml:space="preserve">  Wisconsin's 2010 Custom Rate Guide.  </t>
  </si>
  <si>
    <t>Actual Production History - Alflafa 70%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</si>
  <si>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</si>
  <si>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</si>
  <si>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</si>
  <si>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Developed by Ken Barnett, March 2014</t>
  </si>
  <si>
    <t>Established Alfalfa Harvested as Hay Budget for Wisconsin in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</si>
</sst>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##0;###0"/>
    <numFmt numFmtId="170" formatCode="###0.00;#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/>
      <bottom style="medium"/>
    </border>
    <border>
      <left style="hair"/>
      <right style="hair"/>
      <top style="hair"/>
      <bottom style="hair"/>
    </border>
    <border>
      <left style="thick"/>
      <right style="hair"/>
      <top style="hair"/>
      <bottom style="hair"/>
    </border>
    <border>
      <left style="thick"/>
      <right style="thick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hair"/>
      <top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 applyProtection="1" quotePrefix="1">
      <alignment horizontal="center"/>
      <protection/>
    </xf>
    <xf numFmtId="0" fontId="0" fillId="0" borderId="11" xfId="0" applyBorder="1" applyAlignment="1">
      <alignment horizontal="right"/>
    </xf>
    <xf numFmtId="2" fontId="0" fillId="33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8" fillId="0" borderId="0" xfId="52" applyFont="1" applyAlignment="1" applyProtection="1">
      <alignment/>
      <protection/>
    </xf>
    <xf numFmtId="164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3" fillId="0" borderId="0" xfId="0" applyNumberFormat="1" applyFont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49" fontId="3" fillId="0" borderId="0" xfId="0" applyNumberFormat="1" applyFont="1" applyAlignment="1">
      <alignment horizontal="right"/>
    </xf>
    <xf numFmtId="2" fontId="0" fillId="0" borderId="23" xfId="0" applyNumberFormat="1" applyBorder="1" applyAlignment="1">
      <alignment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11" fillId="0" borderId="0" xfId="0" applyFont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7" xfId="0" applyNumberFormat="1" applyBorder="1" applyAlignment="1">
      <alignment horizontal="center"/>
    </xf>
    <xf numFmtId="8" fontId="0" fillId="0" borderId="38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10" fontId="0" fillId="33" borderId="15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0" xfId="0" applyNumberFormat="1" applyFill="1" applyBorder="1" applyAlignment="1" applyProtection="1">
      <alignment horizontal="center"/>
      <protection/>
    </xf>
    <xf numFmtId="0" fontId="9" fillId="0" borderId="0" xfId="52" applyAlignment="1" applyProtection="1">
      <alignment/>
      <protection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right"/>
    </xf>
    <xf numFmtId="2" fontId="0" fillId="0" borderId="11" xfId="0" applyNumberFormat="1" applyFill="1" applyBorder="1" applyAlignment="1" applyProtection="1">
      <alignment horizontal="right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10" fontId="3" fillId="0" borderId="0" xfId="0" applyNumberFormat="1" applyFont="1" applyAlignment="1">
      <alignment horizontal="center"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2" name="Picture 2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161925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109</xdr:row>
      <xdr:rowOff>66675</xdr:rowOff>
    </xdr:from>
    <xdr:to>
      <xdr:col>6</xdr:col>
      <xdr:colOff>942975</xdr:colOff>
      <xdr:row>117</xdr:row>
      <xdr:rowOff>66675</xdr:rowOff>
    </xdr:to>
    <xdr:pic>
      <xdr:nvPicPr>
        <xdr:cNvPr id="3" name="Picture 3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790700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362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40</xdr:row>
      <xdr:rowOff>28575</xdr:rowOff>
    </xdr:from>
    <xdr:to>
      <xdr:col>9</xdr:col>
      <xdr:colOff>733425</xdr:colOff>
      <xdr:row>48</xdr:row>
      <xdr:rowOff>28575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66389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609600</xdr:colOff>
      <xdr:row>0</xdr:row>
      <xdr:rowOff>142875</xdr:rowOff>
    </xdr:from>
    <xdr:to>
      <xdr:col>16</xdr:col>
      <xdr:colOff>57150</xdr:colOff>
      <xdr:row>3</xdr:row>
      <xdr:rowOff>133350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42875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52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25</xdr:row>
      <xdr:rowOff>9525</xdr:rowOff>
    </xdr:from>
    <xdr:to>
      <xdr:col>4</xdr:col>
      <xdr:colOff>228600</xdr:colOff>
      <xdr:row>33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4133850"/>
          <a:ext cx="2057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</xdr:row>
      <xdr:rowOff>0</xdr:rowOff>
    </xdr:from>
    <xdr:to>
      <xdr:col>8</xdr:col>
      <xdr:colOff>561975</xdr:colOff>
      <xdr:row>5</xdr:row>
      <xdr:rowOff>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61925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75" zoomScaleNormal="75" zoomScalePageLayoutView="0" workbookViewId="0" topLeftCell="A1">
      <selection activeCell="N31" sqref="N31"/>
    </sheetView>
  </sheetViews>
  <sheetFormatPr defaultColWidth="9.140625" defaultRowHeight="12.75"/>
  <cols>
    <col min="1" max="1" width="38.28125" style="0" customWidth="1"/>
    <col min="2" max="2" width="16.57421875" style="0" customWidth="1"/>
    <col min="6" max="6" width="3.140625" style="0" customWidth="1"/>
    <col min="7" max="7" width="44.57421875" style="0" customWidth="1"/>
    <col min="8" max="8" width="17.57421875" style="0" customWidth="1"/>
  </cols>
  <sheetData>
    <row r="1" spans="2:6" ht="12.75">
      <c r="B1" s="1"/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2:6" ht="12.75">
      <c r="B4" s="1"/>
      <c r="C4" s="1"/>
      <c r="D4" s="1"/>
      <c r="E4" s="1"/>
      <c r="F4" s="1"/>
    </row>
    <row r="5" spans="2:6" ht="12.75">
      <c r="B5" s="1"/>
      <c r="C5" s="1"/>
      <c r="D5" s="1"/>
      <c r="E5" s="1"/>
      <c r="F5" s="1"/>
    </row>
    <row r="6" spans="2:6" ht="12.75">
      <c r="B6" s="1"/>
      <c r="C6" s="1"/>
      <c r="D6" s="1"/>
      <c r="E6" s="1"/>
      <c r="F6" s="1"/>
    </row>
    <row r="7" spans="1:7" ht="18">
      <c r="A7" s="2" t="s">
        <v>107</v>
      </c>
      <c r="B7" s="1"/>
      <c r="C7" s="1"/>
      <c r="D7" s="1"/>
      <c r="E7" s="1"/>
      <c r="F7" s="1"/>
      <c r="G7" s="3"/>
    </row>
    <row r="8" spans="1:7" ht="12.75">
      <c r="A8" s="3"/>
      <c r="B8" s="1"/>
      <c r="C8" s="1"/>
      <c r="D8" s="1"/>
      <c r="E8" s="1"/>
      <c r="F8" s="1"/>
      <c r="G8" s="3"/>
    </row>
    <row r="9" spans="1:7" ht="12.75">
      <c r="A9" s="3"/>
      <c r="B9" s="1"/>
      <c r="C9" s="1"/>
      <c r="D9" s="1"/>
      <c r="E9" s="1"/>
      <c r="F9" s="1"/>
      <c r="G9" s="3"/>
    </row>
    <row r="10" spans="1:7" ht="15.75">
      <c r="A10" s="4" t="s">
        <v>0</v>
      </c>
      <c r="B10" s="5"/>
      <c r="C10" s="1"/>
      <c r="D10" s="1"/>
      <c r="E10" s="1"/>
      <c r="F10" s="1"/>
      <c r="G10" s="6"/>
    </row>
    <row r="11" spans="1:7" ht="12.75">
      <c r="A11" s="6"/>
      <c r="B11" s="1"/>
      <c r="C11" s="1"/>
      <c r="D11" s="1"/>
      <c r="E11" s="1"/>
      <c r="F11" s="1"/>
      <c r="G11" s="6"/>
    </row>
    <row r="12" spans="1:7" ht="15.75">
      <c r="A12" s="7" t="s">
        <v>1</v>
      </c>
      <c r="B12" s="1"/>
      <c r="C12" s="1"/>
      <c r="D12" s="1"/>
      <c r="E12" s="1"/>
      <c r="F12" s="8"/>
      <c r="G12" s="7" t="s">
        <v>2</v>
      </c>
    </row>
    <row r="13" spans="1:7" ht="12.75">
      <c r="A13" s="6"/>
      <c r="B13" s="1"/>
      <c r="C13" s="1"/>
      <c r="D13" s="1"/>
      <c r="E13" s="1"/>
      <c r="F13" s="8"/>
      <c r="G13" s="6"/>
    </row>
    <row r="14" spans="1:11" ht="12.75">
      <c r="A14" s="9"/>
      <c r="B14" s="10" t="s">
        <v>3</v>
      </c>
      <c r="C14" s="10" t="s">
        <v>4</v>
      </c>
      <c r="D14" s="10" t="s">
        <v>5</v>
      </c>
      <c r="E14" s="11" t="s">
        <v>6</v>
      </c>
      <c r="F14" s="8"/>
      <c r="G14" s="12"/>
      <c r="H14" s="13" t="s">
        <v>3</v>
      </c>
      <c r="I14" s="13" t="s">
        <v>4</v>
      </c>
      <c r="J14" s="13" t="s">
        <v>5</v>
      </c>
      <c r="K14" s="13" t="s">
        <v>6</v>
      </c>
    </row>
    <row r="15" spans="1:11" ht="13.5" thickBot="1">
      <c r="A15" s="14"/>
      <c r="B15" s="15"/>
      <c r="C15" s="15"/>
      <c r="D15" s="15" t="s">
        <v>7</v>
      </c>
      <c r="E15" s="16" t="s">
        <v>8</v>
      </c>
      <c r="F15" s="8"/>
      <c r="G15" s="17"/>
      <c r="H15" s="15"/>
      <c r="I15" s="15"/>
      <c r="J15" s="15" t="s">
        <v>7</v>
      </c>
      <c r="K15" s="15" t="s">
        <v>8</v>
      </c>
    </row>
    <row r="16" spans="2:11" ht="12.75">
      <c r="B16" s="1"/>
      <c r="C16" s="1"/>
      <c r="D16" s="1"/>
      <c r="E16" s="18"/>
      <c r="F16" s="8"/>
      <c r="G16" s="12"/>
      <c r="H16" s="1"/>
      <c r="I16" s="1"/>
      <c r="J16" s="1"/>
      <c r="K16" s="1"/>
    </row>
    <row r="17" spans="1:11" ht="12.75">
      <c r="A17" s="19" t="s">
        <v>9</v>
      </c>
      <c r="B17" s="1"/>
      <c r="C17" s="1"/>
      <c r="D17" s="1"/>
      <c r="E17" s="18"/>
      <c r="F17" s="20"/>
      <c r="G17" s="21" t="s">
        <v>9</v>
      </c>
      <c r="H17" s="1"/>
      <c r="I17" s="1"/>
      <c r="J17" s="1"/>
      <c r="K17" s="1"/>
    </row>
    <row r="18" spans="2:11" ht="12.75">
      <c r="B18" s="1"/>
      <c r="C18" s="1"/>
      <c r="D18" s="1"/>
      <c r="E18" s="18"/>
      <c r="F18" s="20"/>
      <c r="G18" s="12"/>
      <c r="H18" s="1"/>
      <c r="I18" s="1"/>
      <c r="J18" s="1"/>
      <c r="K18" s="1"/>
    </row>
    <row r="19" spans="1:11" ht="12.75">
      <c r="A19" t="s">
        <v>10</v>
      </c>
      <c r="B19" s="1" t="s">
        <v>11</v>
      </c>
      <c r="C19" s="22">
        <v>4</v>
      </c>
      <c r="D19" s="22">
        <v>224.13</v>
      </c>
      <c r="E19" s="23">
        <f>(C19*D19)</f>
        <v>896.52</v>
      </c>
      <c r="F19" s="20"/>
      <c r="G19" s="12" t="s">
        <v>10</v>
      </c>
      <c r="H19" s="1" t="s">
        <v>11</v>
      </c>
      <c r="I19" s="24"/>
      <c r="J19" s="24"/>
      <c r="K19" s="22">
        <f>(I19*J19)</f>
        <v>0</v>
      </c>
    </row>
    <row r="20" spans="2:11" ht="12.75">
      <c r="B20" s="1"/>
      <c r="C20" s="22"/>
      <c r="D20" s="22"/>
      <c r="E20" s="23"/>
      <c r="F20" s="8"/>
      <c r="G20" s="12"/>
      <c r="H20" s="1"/>
      <c r="I20" s="22"/>
      <c r="J20" s="22"/>
      <c r="K20" s="22"/>
    </row>
    <row r="21" spans="2:11" ht="12.75">
      <c r="B21" s="1"/>
      <c r="C21" s="22"/>
      <c r="D21" s="25" t="s">
        <v>12</v>
      </c>
      <c r="E21" s="23">
        <f>SUM(E19:E19)</f>
        <v>896.52</v>
      </c>
      <c r="F21" s="8"/>
      <c r="G21" s="12"/>
      <c r="H21" s="1"/>
      <c r="I21" s="22"/>
      <c r="J21" s="25" t="s">
        <v>12</v>
      </c>
      <c r="K21" s="22">
        <f>SUM(K19:K19)</f>
        <v>0</v>
      </c>
    </row>
    <row r="22" spans="2:11" ht="12.75">
      <c r="B22" s="1"/>
      <c r="C22" s="1"/>
      <c r="D22" s="1"/>
      <c r="E22" s="18"/>
      <c r="F22" s="8"/>
      <c r="G22" s="12"/>
      <c r="H22" s="1"/>
      <c r="I22" s="1"/>
      <c r="J22" s="1"/>
      <c r="K22" s="1"/>
    </row>
    <row r="23" spans="1:11" ht="12.75">
      <c r="A23" s="19" t="s">
        <v>13</v>
      </c>
      <c r="B23" s="1"/>
      <c r="C23" s="1"/>
      <c r="D23" s="1"/>
      <c r="E23" s="18"/>
      <c r="F23" s="8"/>
      <c r="G23" s="21" t="s">
        <v>13</v>
      </c>
      <c r="H23" s="1"/>
      <c r="I23" s="1"/>
      <c r="J23" s="1"/>
      <c r="K23" s="1"/>
    </row>
    <row r="24" spans="1:11" ht="12.75">
      <c r="A24" s="19"/>
      <c r="B24" s="1"/>
      <c r="C24" s="1"/>
      <c r="D24" s="1"/>
      <c r="E24" s="18"/>
      <c r="F24" s="8"/>
      <c r="G24" s="21"/>
      <c r="H24" s="1"/>
      <c r="I24" s="1"/>
      <c r="J24" s="1"/>
      <c r="K24" s="1"/>
    </row>
    <row r="25" spans="1:11" ht="12.75">
      <c r="A25" s="3" t="s">
        <v>14</v>
      </c>
      <c r="B25" s="1"/>
      <c r="C25" s="1"/>
      <c r="D25" s="1"/>
      <c r="E25" s="18"/>
      <c r="F25" s="20"/>
      <c r="G25" s="26" t="s">
        <v>14</v>
      </c>
      <c r="H25" s="1"/>
      <c r="I25" s="1"/>
      <c r="J25" s="1"/>
      <c r="K25" s="1"/>
    </row>
    <row r="26" spans="1:11" ht="12.75">
      <c r="A26" s="3"/>
      <c r="B26" s="1"/>
      <c r="C26" s="1"/>
      <c r="D26" s="1"/>
      <c r="E26" s="18"/>
      <c r="F26" s="20"/>
      <c r="G26" s="26"/>
      <c r="H26" s="1"/>
      <c r="I26" s="1"/>
      <c r="J26" s="1"/>
      <c r="K26" s="1"/>
    </row>
    <row r="27" spans="1:11" ht="12.75">
      <c r="A27" s="3"/>
      <c r="B27" s="1"/>
      <c r="C27" s="1"/>
      <c r="D27" s="1"/>
      <c r="E27" s="18"/>
      <c r="F27" s="20"/>
      <c r="G27" s="26"/>
      <c r="H27" s="1"/>
      <c r="I27" s="1"/>
      <c r="J27" s="1"/>
      <c r="K27" s="1"/>
    </row>
    <row r="28" spans="1:11" ht="12.75">
      <c r="A28" s="27" t="s">
        <v>95</v>
      </c>
      <c r="B28" s="1"/>
      <c r="C28" s="22"/>
      <c r="D28" s="22"/>
      <c r="E28" s="23"/>
      <c r="F28" s="20"/>
      <c r="G28" s="28" t="s">
        <v>15</v>
      </c>
      <c r="H28" s="1"/>
      <c r="I28" s="22"/>
      <c r="J28" s="22"/>
      <c r="K28" s="22"/>
    </row>
    <row r="29" spans="1:11" ht="12.75" customHeight="1">
      <c r="A29" s="25" t="s">
        <v>79</v>
      </c>
      <c r="B29" s="29" t="s">
        <v>16</v>
      </c>
      <c r="C29" s="22">
        <v>110</v>
      </c>
      <c r="D29" s="22">
        <v>0.27</v>
      </c>
      <c r="E29" s="23">
        <f>(C29*D29)</f>
        <v>29.700000000000003</v>
      </c>
      <c r="F29" s="20"/>
      <c r="G29" s="30" t="s">
        <v>79</v>
      </c>
      <c r="H29" s="29" t="s">
        <v>16</v>
      </c>
      <c r="I29" s="24"/>
      <c r="J29" s="24"/>
      <c r="K29" s="22">
        <f>(I29*J29)</f>
        <v>0</v>
      </c>
    </row>
    <row r="30" spans="1:11" ht="12.75" customHeight="1">
      <c r="A30" s="103" t="s">
        <v>17</v>
      </c>
      <c r="B30" s="29" t="s">
        <v>16</v>
      </c>
      <c r="C30" s="22">
        <v>400</v>
      </c>
      <c r="D30" s="47">
        <v>0.22</v>
      </c>
      <c r="E30" s="23">
        <f>(C30*D30)</f>
        <v>88</v>
      </c>
      <c r="F30" s="20"/>
      <c r="G30" s="30" t="s">
        <v>17</v>
      </c>
      <c r="H30" s="29" t="s">
        <v>16</v>
      </c>
      <c r="I30" s="24"/>
      <c r="J30" s="24"/>
      <c r="K30" s="20">
        <f>(I30*J30)</f>
        <v>0</v>
      </c>
    </row>
    <row r="31" spans="1:11" ht="12.75" customHeight="1">
      <c r="A31" s="25" t="s">
        <v>18</v>
      </c>
      <c r="B31" s="29" t="s">
        <v>16</v>
      </c>
      <c r="C31" s="22">
        <v>2</v>
      </c>
      <c r="D31" s="22">
        <v>0.79</v>
      </c>
      <c r="E31" s="23">
        <f>(C31*D31)</f>
        <v>1.58</v>
      </c>
      <c r="F31" s="20"/>
      <c r="G31" s="104" t="s">
        <v>18</v>
      </c>
      <c r="H31" s="105" t="s">
        <v>16</v>
      </c>
      <c r="I31" s="24"/>
      <c r="J31" s="24"/>
      <c r="K31" s="22">
        <f>(I31*J31)</f>
        <v>0</v>
      </c>
    </row>
    <row r="32" spans="1:11" ht="12.75" customHeight="1">
      <c r="A32" s="25"/>
      <c r="B32" s="32"/>
      <c r="C32" s="22"/>
      <c r="D32" s="22"/>
      <c r="E32" s="23"/>
      <c r="F32" s="20"/>
      <c r="G32" s="104" t="s">
        <v>80</v>
      </c>
      <c r="H32" s="105" t="s">
        <v>19</v>
      </c>
      <c r="I32" s="24"/>
      <c r="J32" s="24"/>
      <c r="K32" s="22">
        <f>(I32*J32)</f>
        <v>0</v>
      </c>
    </row>
    <row r="33" spans="1:11" ht="12.75">
      <c r="A33" s="25"/>
      <c r="B33" s="1"/>
      <c r="C33" s="22"/>
      <c r="D33" s="22"/>
      <c r="E33" s="23"/>
      <c r="F33" s="20"/>
      <c r="G33" s="30"/>
      <c r="H33" s="1"/>
      <c r="I33" s="22"/>
      <c r="J33" s="22"/>
      <c r="K33" s="22"/>
    </row>
    <row r="34" spans="1:11" ht="12.75">
      <c r="A34" s="27" t="s">
        <v>20</v>
      </c>
      <c r="B34" s="1"/>
      <c r="C34" s="22"/>
      <c r="D34" s="22"/>
      <c r="E34" s="23"/>
      <c r="F34" s="20"/>
      <c r="G34" s="28" t="s">
        <v>20</v>
      </c>
      <c r="H34" s="1"/>
      <c r="I34" s="22"/>
      <c r="J34" s="22"/>
      <c r="K34" s="22"/>
    </row>
    <row r="35" spans="1:11" ht="12.75">
      <c r="A35" s="120" t="s">
        <v>102</v>
      </c>
      <c r="B35" s="1" t="s">
        <v>19</v>
      </c>
      <c r="C35" s="22">
        <v>1</v>
      </c>
      <c r="D35" s="47">
        <v>19.95</v>
      </c>
      <c r="E35" s="23">
        <f>(C35*D35)</f>
        <v>19.95</v>
      </c>
      <c r="F35" s="20"/>
      <c r="G35" s="30" t="s">
        <v>81</v>
      </c>
      <c r="H35" s="1" t="s">
        <v>19</v>
      </c>
      <c r="I35" s="24"/>
      <c r="J35" s="24"/>
      <c r="K35" s="22">
        <f>(I35*J35)</f>
        <v>0</v>
      </c>
    </row>
    <row r="36" spans="1:11" ht="12.75">
      <c r="A36" s="117" t="s">
        <v>21</v>
      </c>
      <c r="B36" s="1" t="s">
        <v>19</v>
      </c>
      <c r="C36" s="22">
        <v>1</v>
      </c>
      <c r="D36" s="47">
        <v>6.75</v>
      </c>
      <c r="E36" s="23">
        <f>(C36*D36)</f>
        <v>6.75</v>
      </c>
      <c r="F36" s="20"/>
      <c r="G36" s="30" t="s">
        <v>21</v>
      </c>
      <c r="H36" s="1" t="s">
        <v>19</v>
      </c>
      <c r="I36" s="24"/>
      <c r="J36" s="24"/>
      <c r="K36" s="22">
        <f>(I36*J36)</f>
        <v>0</v>
      </c>
    </row>
    <row r="37" spans="1:11" ht="12.75">
      <c r="A37" s="115" t="s">
        <v>82</v>
      </c>
      <c r="B37" s="1" t="s">
        <v>19</v>
      </c>
      <c r="C37" s="22">
        <v>2</v>
      </c>
      <c r="D37" s="47">
        <v>5.86</v>
      </c>
      <c r="E37" s="23">
        <f>(C37*D37)</f>
        <v>11.72</v>
      </c>
      <c r="F37" s="20"/>
      <c r="G37" s="31"/>
      <c r="H37" s="24"/>
      <c r="I37" s="24"/>
      <c r="J37" s="24"/>
      <c r="K37" s="22">
        <f>(I37*J37)</f>
        <v>0</v>
      </c>
    </row>
    <row r="38" spans="1:11" ht="12.75">
      <c r="A38" s="25" t="s">
        <v>98</v>
      </c>
      <c r="B38" s="1" t="s">
        <v>19</v>
      </c>
      <c r="C38" s="22">
        <v>0</v>
      </c>
      <c r="D38" s="22">
        <v>0</v>
      </c>
      <c r="E38" s="23">
        <f>(C38*D38)</f>
        <v>0</v>
      </c>
      <c r="F38" s="20"/>
      <c r="G38" s="31"/>
      <c r="H38" s="24"/>
      <c r="I38" s="24"/>
      <c r="J38" s="24"/>
      <c r="K38" s="22"/>
    </row>
    <row r="39" spans="1:11" ht="12.75">
      <c r="A39" s="25"/>
      <c r="B39" s="1"/>
      <c r="C39" s="22"/>
      <c r="D39" s="22"/>
      <c r="E39" s="23"/>
      <c r="F39" s="20"/>
      <c r="G39" s="28"/>
      <c r="H39" s="1"/>
      <c r="I39" s="22"/>
      <c r="J39" s="22"/>
      <c r="K39" s="22"/>
    </row>
    <row r="40" spans="1:11" ht="12.75">
      <c r="A40" s="27" t="s">
        <v>22</v>
      </c>
      <c r="B40" s="1"/>
      <c r="C40" s="22"/>
      <c r="D40" s="22"/>
      <c r="E40" s="23"/>
      <c r="F40" s="20"/>
      <c r="G40" s="28" t="s">
        <v>22</v>
      </c>
      <c r="H40" s="1"/>
      <c r="I40" s="22"/>
      <c r="J40" s="22"/>
      <c r="K40" s="22"/>
    </row>
    <row r="41" spans="1:11" ht="12.75">
      <c r="A41" s="25" t="s">
        <v>75</v>
      </c>
      <c r="B41" s="1" t="s">
        <v>83</v>
      </c>
      <c r="C41" s="22">
        <v>3.2</v>
      </c>
      <c r="D41" s="47">
        <v>3.24</v>
      </c>
      <c r="E41" s="23">
        <f>(C41*D41)</f>
        <v>10.368000000000002</v>
      </c>
      <c r="F41" s="20"/>
      <c r="G41" s="31"/>
      <c r="H41" s="24"/>
      <c r="I41" s="24"/>
      <c r="J41" s="24"/>
      <c r="K41" s="22">
        <f>(I41*J41)</f>
        <v>0</v>
      </c>
    </row>
    <row r="42" spans="1:11" ht="12.75">
      <c r="A42" s="25"/>
      <c r="B42" s="1"/>
      <c r="C42" s="22"/>
      <c r="D42" s="22"/>
      <c r="E42" s="23"/>
      <c r="F42" s="20"/>
      <c r="G42" s="31"/>
      <c r="H42" s="24"/>
      <c r="I42" s="24"/>
      <c r="J42" s="24"/>
      <c r="K42" s="22">
        <f>(I42*J42)</f>
        <v>0</v>
      </c>
    </row>
    <row r="43" spans="1:11" ht="12.75">
      <c r="A43" s="25"/>
      <c r="B43" s="1"/>
      <c r="C43" s="22"/>
      <c r="D43" s="22"/>
      <c r="E43" s="23"/>
      <c r="F43" s="20"/>
      <c r="G43" s="31"/>
      <c r="H43" s="24"/>
      <c r="I43" s="24"/>
      <c r="J43" s="24"/>
      <c r="K43" s="22">
        <f>(I43*J43)</f>
        <v>0</v>
      </c>
    </row>
    <row r="44" spans="1:13" ht="12.75">
      <c r="A44" s="94"/>
      <c r="B44" s="95"/>
      <c r="C44" s="96"/>
      <c r="D44" s="96"/>
      <c r="E44" s="97"/>
      <c r="F44" s="98"/>
      <c r="G44" s="99"/>
      <c r="H44" s="33"/>
      <c r="I44" s="100"/>
      <c r="J44" s="100"/>
      <c r="K44" s="96"/>
      <c r="L44" s="101"/>
      <c r="M44" s="101"/>
    </row>
    <row r="45" spans="1:13" s="101" customFormat="1" ht="12.75">
      <c r="A45" s="27" t="s">
        <v>76</v>
      </c>
      <c r="B45" s="1" t="s">
        <v>40</v>
      </c>
      <c r="C45" s="22">
        <v>1.2</v>
      </c>
      <c r="D45" s="22">
        <v>9.9</v>
      </c>
      <c r="E45" s="23">
        <f>(C45*D45)</f>
        <v>11.88</v>
      </c>
      <c r="F45" s="93"/>
      <c r="G45" s="28" t="s">
        <v>76</v>
      </c>
      <c r="H45" s="1" t="s">
        <v>40</v>
      </c>
      <c r="I45" s="24"/>
      <c r="J45" s="24"/>
      <c r="K45" s="22">
        <f>(I45*J45)</f>
        <v>0</v>
      </c>
      <c r="L45"/>
      <c r="M45"/>
    </row>
    <row r="46" spans="1:11" ht="12.75">
      <c r="A46" s="27" t="s">
        <v>77</v>
      </c>
      <c r="B46" s="1"/>
      <c r="C46" s="91">
        <f>E45</f>
        <v>11.88</v>
      </c>
      <c r="D46" s="34">
        <v>0.0765</v>
      </c>
      <c r="E46" s="23">
        <f>(C46*D46)</f>
        <v>0.9088200000000001</v>
      </c>
      <c r="F46" s="93"/>
      <c r="G46" s="28" t="s">
        <v>77</v>
      </c>
      <c r="H46" s="1"/>
      <c r="I46" s="102">
        <f>K45</f>
        <v>0</v>
      </c>
      <c r="J46" s="34">
        <v>0.0765</v>
      </c>
      <c r="K46" s="22">
        <f>(I46*J46)</f>
        <v>0</v>
      </c>
    </row>
    <row r="47" spans="1:11" ht="12.75">
      <c r="A47" s="27"/>
      <c r="B47" s="1"/>
      <c r="C47" s="91"/>
      <c r="D47" s="34"/>
      <c r="E47" s="23"/>
      <c r="F47" s="20"/>
      <c r="G47" s="28"/>
      <c r="H47" s="1"/>
      <c r="I47" s="92"/>
      <c r="J47" s="34"/>
      <c r="K47" s="22"/>
    </row>
    <row r="48" spans="1:11" ht="12.75">
      <c r="A48" s="27" t="s">
        <v>24</v>
      </c>
      <c r="B48" s="1"/>
      <c r="C48" s="22"/>
      <c r="D48" s="22"/>
      <c r="E48" s="23"/>
      <c r="F48" s="20"/>
      <c r="G48" s="28" t="s">
        <v>24</v>
      </c>
      <c r="H48" s="1"/>
      <c r="I48" s="22"/>
      <c r="J48" s="22"/>
      <c r="K48" s="22"/>
    </row>
    <row r="49" spans="1:11" ht="12.75">
      <c r="A49" s="37" t="s">
        <v>104</v>
      </c>
      <c r="B49" s="1" t="s">
        <v>23</v>
      </c>
      <c r="C49" s="47">
        <v>1.15</v>
      </c>
      <c r="D49" s="47">
        <v>3.52</v>
      </c>
      <c r="E49" s="23">
        <f>(C49*D49)</f>
        <v>4.048</v>
      </c>
      <c r="F49" s="20"/>
      <c r="G49" s="28" t="s">
        <v>25</v>
      </c>
      <c r="H49" s="1" t="s">
        <v>23</v>
      </c>
      <c r="I49" s="24"/>
      <c r="J49" s="24"/>
      <c r="K49" s="22">
        <f>(I49*J49)</f>
        <v>0</v>
      </c>
    </row>
    <row r="50" spans="1:11" ht="12.75">
      <c r="A50" s="37" t="s">
        <v>105</v>
      </c>
      <c r="B50" s="1" t="s">
        <v>23</v>
      </c>
      <c r="C50" s="47">
        <v>4.54</v>
      </c>
      <c r="D50" s="47">
        <v>3.21</v>
      </c>
      <c r="E50" s="23">
        <f>(C50*D50)</f>
        <v>14.5734</v>
      </c>
      <c r="F50" s="20"/>
      <c r="G50" s="28" t="s">
        <v>26</v>
      </c>
      <c r="H50" s="1" t="s">
        <v>23</v>
      </c>
      <c r="I50" s="24"/>
      <c r="J50" s="24"/>
      <c r="K50" s="22">
        <f>(I50*J50)</f>
        <v>0</v>
      </c>
    </row>
    <row r="51" spans="1:11" ht="12.75">
      <c r="A51" s="27" t="s">
        <v>27</v>
      </c>
      <c r="B51" s="1" t="s">
        <v>28</v>
      </c>
      <c r="C51" s="47">
        <v>0</v>
      </c>
      <c r="D51" s="47">
        <v>0</v>
      </c>
      <c r="E51" s="23">
        <f>(C51*D51)</f>
        <v>0</v>
      </c>
      <c r="F51" s="20"/>
      <c r="G51" s="28" t="s">
        <v>27</v>
      </c>
      <c r="H51" s="1" t="s">
        <v>28</v>
      </c>
      <c r="I51" s="24"/>
      <c r="J51" s="24"/>
      <c r="K51" s="22">
        <f>(I51*J51)</f>
        <v>0</v>
      </c>
    </row>
    <row r="52" spans="1:11" ht="12.75">
      <c r="A52" s="27" t="s">
        <v>29</v>
      </c>
      <c r="B52" s="1" t="s">
        <v>19</v>
      </c>
      <c r="C52" s="47">
        <v>1</v>
      </c>
      <c r="D52" s="47">
        <f>(E49+E50)*0.15</f>
        <v>2.79321</v>
      </c>
      <c r="E52" s="23">
        <f>(C52*D52)</f>
        <v>2.79321</v>
      </c>
      <c r="F52" s="20"/>
      <c r="G52" s="28" t="s">
        <v>29</v>
      </c>
      <c r="H52" s="1" t="s">
        <v>19</v>
      </c>
      <c r="I52" s="24"/>
      <c r="J52" s="24"/>
      <c r="K52" s="22">
        <f>(I52*J52)</f>
        <v>0</v>
      </c>
    </row>
    <row r="53" spans="1:11" ht="12.75">
      <c r="A53" s="27"/>
      <c r="B53" s="1"/>
      <c r="C53" s="22"/>
      <c r="D53" s="22"/>
      <c r="E53" s="23"/>
      <c r="F53" s="20"/>
      <c r="G53" s="28"/>
      <c r="H53" s="1"/>
      <c r="I53" s="22"/>
      <c r="J53" s="22"/>
      <c r="K53" s="22"/>
    </row>
    <row r="54" spans="1:11" ht="12.75">
      <c r="A54" s="27" t="s">
        <v>30</v>
      </c>
      <c r="B54" s="1"/>
      <c r="C54" s="1"/>
      <c r="D54" s="1"/>
      <c r="E54" s="18"/>
      <c r="F54" s="20"/>
      <c r="G54" s="28" t="s">
        <v>30</v>
      </c>
      <c r="H54" s="1"/>
      <c r="I54" s="1"/>
      <c r="J54" s="1"/>
      <c r="K54" s="1"/>
    </row>
    <row r="55" spans="1:11" ht="12.75">
      <c r="A55" s="27" t="s">
        <v>31</v>
      </c>
      <c r="B55" s="1" t="s">
        <v>19</v>
      </c>
      <c r="C55" s="47">
        <v>1</v>
      </c>
      <c r="D55" s="47">
        <v>3.9</v>
      </c>
      <c r="E55" s="23">
        <f>(C55*D55)</f>
        <v>3.9</v>
      </c>
      <c r="F55" s="8"/>
      <c r="G55" s="28" t="s">
        <v>31</v>
      </c>
      <c r="H55" s="1" t="s">
        <v>19</v>
      </c>
      <c r="I55" s="24"/>
      <c r="J55" s="24"/>
      <c r="K55" s="22">
        <f>(I55*J55)</f>
        <v>0</v>
      </c>
    </row>
    <row r="56" spans="1:11" ht="12.75">
      <c r="A56" s="27" t="s">
        <v>32</v>
      </c>
      <c r="B56" s="1" t="s">
        <v>19</v>
      </c>
      <c r="C56" s="47">
        <v>1</v>
      </c>
      <c r="D56" s="47">
        <v>13.11</v>
      </c>
      <c r="E56" s="23">
        <f>(C56*D56)</f>
        <v>13.11</v>
      </c>
      <c r="F56" s="20"/>
      <c r="G56" s="28" t="s">
        <v>32</v>
      </c>
      <c r="H56" s="1" t="s">
        <v>19</v>
      </c>
      <c r="I56" s="24"/>
      <c r="J56" s="24"/>
      <c r="K56" s="22">
        <f>(I56*J56)</f>
        <v>0</v>
      </c>
    </row>
    <row r="57" spans="1:11" ht="12.75">
      <c r="A57" s="27" t="s">
        <v>33</v>
      </c>
      <c r="B57" s="1" t="s">
        <v>19</v>
      </c>
      <c r="C57" s="47">
        <v>0</v>
      </c>
      <c r="D57" s="47">
        <v>0</v>
      </c>
      <c r="E57" s="23">
        <f>(C57*D57)</f>
        <v>0</v>
      </c>
      <c r="F57" s="20"/>
      <c r="G57" s="28" t="s">
        <v>33</v>
      </c>
      <c r="H57" s="1" t="s">
        <v>19</v>
      </c>
      <c r="I57" s="24"/>
      <c r="J57" s="24"/>
      <c r="K57" s="22">
        <f>(I57*J57)</f>
        <v>0</v>
      </c>
    </row>
    <row r="58" spans="1:11" ht="12.75">
      <c r="A58" s="27"/>
      <c r="B58" s="1"/>
      <c r="C58" s="22"/>
      <c r="D58" s="22"/>
      <c r="E58" s="23"/>
      <c r="F58" s="20"/>
      <c r="G58" s="28"/>
      <c r="H58" s="1"/>
      <c r="I58" s="33"/>
      <c r="J58" s="33"/>
      <c r="K58" s="22"/>
    </row>
    <row r="59" spans="1:11" ht="14.25">
      <c r="A59" s="27"/>
      <c r="B59" s="1"/>
      <c r="C59" s="22"/>
      <c r="D59" s="22"/>
      <c r="E59" s="23"/>
      <c r="F59" s="20"/>
      <c r="G59" s="28" t="s">
        <v>84</v>
      </c>
      <c r="H59" s="1" t="s">
        <v>19</v>
      </c>
      <c r="I59" s="24"/>
      <c r="J59" s="24"/>
      <c r="K59" s="22">
        <f>(I59*J59)</f>
        <v>0</v>
      </c>
    </row>
    <row r="60" spans="1:11" ht="12.75">
      <c r="A60" s="27"/>
      <c r="B60" s="1"/>
      <c r="C60" s="22"/>
      <c r="D60" s="22"/>
      <c r="E60" s="23"/>
      <c r="F60" s="20"/>
      <c r="G60" s="28"/>
      <c r="H60" s="1"/>
      <c r="I60" s="22"/>
      <c r="J60" s="22"/>
      <c r="K60" s="22"/>
    </row>
    <row r="61" spans="1:11" ht="12.75">
      <c r="A61" s="25" t="s">
        <v>34</v>
      </c>
      <c r="B61" s="1"/>
      <c r="C61" s="22"/>
      <c r="D61" s="22"/>
      <c r="E61" s="23">
        <f>SUM(E28:E60)</f>
        <v>219.28142999999994</v>
      </c>
      <c r="F61" s="20"/>
      <c r="G61" s="30" t="s">
        <v>34</v>
      </c>
      <c r="H61" s="1"/>
      <c r="I61" s="22"/>
      <c r="J61" s="22"/>
      <c r="K61" s="22">
        <f>SUM(K28:K60)</f>
        <v>0</v>
      </c>
    </row>
    <row r="62" spans="1:11" ht="12.75">
      <c r="A62" s="27"/>
      <c r="B62" s="1"/>
      <c r="C62" s="22"/>
      <c r="D62" s="22"/>
      <c r="E62" s="23"/>
      <c r="F62" s="20"/>
      <c r="G62" s="28"/>
      <c r="H62" s="1"/>
      <c r="I62" s="22"/>
      <c r="J62" s="22"/>
      <c r="K62" s="22"/>
    </row>
    <row r="63" spans="1:11" ht="12.75">
      <c r="A63" s="25" t="s">
        <v>35</v>
      </c>
      <c r="B63" s="1" t="s">
        <v>19</v>
      </c>
      <c r="C63" s="22">
        <f>(E61)</f>
        <v>219.28142999999994</v>
      </c>
      <c r="D63" s="34">
        <v>0.0399</v>
      </c>
      <c r="E63" s="23">
        <f>(C63*D63)/2</f>
        <v>4.3746645284999985</v>
      </c>
      <c r="F63" s="20"/>
      <c r="G63" s="30" t="s">
        <v>35</v>
      </c>
      <c r="H63" s="1" t="s">
        <v>19</v>
      </c>
      <c r="I63" s="86"/>
      <c r="J63" s="88">
        <f>(K61)</f>
        <v>0</v>
      </c>
      <c r="K63" s="22">
        <f>(I63*J63)/2</f>
        <v>0</v>
      </c>
    </row>
    <row r="64" spans="1:11" ht="12.75">
      <c r="A64" s="25"/>
      <c r="B64" s="1"/>
      <c r="C64" s="22"/>
      <c r="D64" s="34"/>
      <c r="E64" s="23"/>
      <c r="F64" s="20"/>
      <c r="G64" s="30" t="s">
        <v>99</v>
      </c>
      <c r="H64" s="1"/>
      <c r="I64" s="33"/>
      <c r="J64" s="87"/>
      <c r="K64" s="22"/>
    </row>
    <row r="65" spans="1:11" ht="12.75">
      <c r="A65" s="25"/>
      <c r="B65" s="1"/>
      <c r="C65" s="22"/>
      <c r="D65" s="34"/>
      <c r="E65" s="23"/>
      <c r="F65" s="20"/>
      <c r="G65" s="30"/>
      <c r="H65" s="1"/>
      <c r="I65" s="87"/>
      <c r="J65" s="34"/>
      <c r="K65" s="22"/>
    </row>
    <row r="66" spans="1:13" ht="12.75">
      <c r="A66" s="106" t="s">
        <v>85</v>
      </c>
      <c r="B66" s="13"/>
      <c r="C66" s="41"/>
      <c r="D66" s="107"/>
      <c r="E66" s="40">
        <f>SUM(E61:E65)</f>
        <v>223.65609452849995</v>
      </c>
      <c r="F66" s="42"/>
      <c r="G66" s="108" t="s">
        <v>85</v>
      </c>
      <c r="H66" s="13"/>
      <c r="I66" s="41"/>
      <c r="J66" s="107"/>
      <c r="K66" s="41">
        <f>SUM(K61:K65)</f>
        <v>0</v>
      </c>
      <c r="L66" s="3"/>
      <c r="M66" s="3"/>
    </row>
    <row r="67" spans="1:13" ht="12.75">
      <c r="A67" s="109"/>
      <c r="B67" s="13"/>
      <c r="C67" s="41"/>
      <c r="D67" s="107"/>
      <c r="E67" s="40"/>
      <c r="F67" s="42"/>
      <c r="G67" s="110"/>
      <c r="H67" s="13"/>
      <c r="I67" s="41"/>
      <c r="J67" s="107"/>
      <c r="K67" s="41"/>
      <c r="L67" s="3"/>
      <c r="M67" s="3"/>
    </row>
    <row r="68" spans="1:11" ht="12.75">
      <c r="A68" s="106" t="s">
        <v>86</v>
      </c>
      <c r="B68" s="32"/>
      <c r="C68" s="111"/>
      <c r="D68" s="112"/>
      <c r="E68" s="113">
        <f>(E66/C19)</f>
        <v>55.91402363212499</v>
      </c>
      <c r="F68" s="114"/>
      <c r="G68" s="106" t="s">
        <v>86</v>
      </c>
      <c r="H68" s="32"/>
      <c r="I68" s="111"/>
      <c r="J68" s="112"/>
      <c r="K68" s="113" t="e">
        <f>(K66/I19)</f>
        <v>#DIV/0!</v>
      </c>
    </row>
    <row r="69" spans="1:11" ht="12.75">
      <c r="A69" s="27"/>
      <c r="B69" s="1"/>
      <c r="C69" s="22"/>
      <c r="D69" s="22"/>
      <c r="E69" s="23"/>
      <c r="F69" s="20"/>
      <c r="G69" s="28"/>
      <c r="H69" s="1"/>
      <c r="I69" s="22"/>
      <c r="J69" s="22"/>
      <c r="K69" s="22"/>
    </row>
    <row r="70" spans="1:11" ht="12.75">
      <c r="A70" s="19" t="s">
        <v>36</v>
      </c>
      <c r="B70" s="1"/>
      <c r="C70" s="22"/>
      <c r="D70" s="22"/>
      <c r="E70" s="23"/>
      <c r="F70" s="20"/>
      <c r="G70" s="21" t="s">
        <v>36</v>
      </c>
      <c r="H70" s="1"/>
      <c r="I70" s="22"/>
      <c r="J70" s="22"/>
      <c r="K70" s="22"/>
    </row>
    <row r="71" spans="1:11" ht="12.75">
      <c r="A71" s="27"/>
      <c r="B71" s="1"/>
      <c r="C71" s="22"/>
      <c r="D71" s="22"/>
      <c r="E71" s="23"/>
      <c r="F71" s="20"/>
      <c r="G71" s="28"/>
      <c r="H71" s="1"/>
      <c r="I71" s="22"/>
      <c r="J71" s="22"/>
      <c r="K71" s="22"/>
    </row>
    <row r="72" spans="2:11" ht="12.75">
      <c r="B72" s="1" t="s">
        <v>3</v>
      </c>
      <c r="C72" s="1" t="s">
        <v>4</v>
      </c>
      <c r="D72" s="1" t="s">
        <v>5</v>
      </c>
      <c r="E72" s="18" t="s">
        <v>6</v>
      </c>
      <c r="F72" s="20"/>
      <c r="G72" s="12"/>
      <c r="H72" s="1" t="s">
        <v>3</v>
      </c>
      <c r="I72" s="1" t="s">
        <v>4</v>
      </c>
      <c r="J72" s="1" t="s">
        <v>5</v>
      </c>
      <c r="K72" s="1" t="s">
        <v>6</v>
      </c>
    </row>
    <row r="73" spans="1:11" ht="12.75">
      <c r="A73" s="35"/>
      <c r="B73" s="1"/>
      <c r="C73" s="1"/>
      <c r="D73" s="1" t="s">
        <v>7</v>
      </c>
      <c r="E73" s="18" t="s">
        <v>8</v>
      </c>
      <c r="F73" s="20"/>
      <c r="G73" s="36"/>
      <c r="H73" s="1"/>
      <c r="I73" s="1"/>
      <c r="J73" s="1" t="s">
        <v>7</v>
      </c>
      <c r="K73" s="1" t="s">
        <v>8</v>
      </c>
    </row>
    <row r="74" spans="1:11" ht="12.75">
      <c r="A74" s="35"/>
      <c r="B74" s="1"/>
      <c r="C74" s="22"/>
      <c r="D74" s="22"/>
      <c r="E74" s="23"/>
      <c r="F74" s="20"/>
      <c r="G74" s="36"/>
      <c r="H74" s="1"/>
      <c r="I74" s="22"/>
      <c r="J74" s="22"/>
      <c r="K74" s="22"/>
    </row>
    <row r="75" spans="1:11" ht="12.75">
      <c r="A75" s="37" t="s">
        <v>87</v>
      </c>
      <c r="B75" s="1" t="s">
        <v>37</v>
      </c>
      <c r="C75" s="22">
        <v>0</v>
      </c>
      <c r="D75" s="22">
        <v>0</v>
      </c>
      <c r="E75" s="23">
        <f>(C75*D75)</f>
        <v>0</v>
      </c>
      <c r="F75" s="8"/>
      <c r="G75" s="38" t="s">
        <v>100</v>
      </c>
      <c r="H75" s="1" t="s">
        <v>37</v>
      </c>
      <c r="I75" s="86"/>
      <c r="J75" s="89">
        <f>(J19)</f>
        <v>0</v>
      </c>
      <c r="K75" s="22">
        <f>(I75*J75)</f>
        <v>0</v>
      </c>
    </row>
    <row r="76" spans="1:11" ht="12.75">
      <c r="A76" s="37"/>
      <c r="B76" s="1"/>
      <c r="C76" s="22"/>
      <c r="D76" s="22"/>
      <c r="E76" s="23"/>
      <c r="F76" s="8"/>
      <c r="G76" s="38"/>
      <c r="H76" s="1"/>
      <c r="I76" s="33"/>
      <c r="J76" s="33"/>
      <c r="K76" s="22"/>
    </row>
    <row r="77" spans="1:11" ht="12.75">
      <c r="A77" s="39" t="s">
        <v>38</v>
      </c>
      <c r="B77" s="1" t="s">
        <v>19</v>
      </c>
      <c r="C77" s="33">
        <v>1</v>
      </c>
      <c r="D77" s="33">
        <v>123.6</v>
      </c>
      <c r="E77" s="23">
        <f>(C77*D77)</f>
        <v>123.6</v>
      </c>
      <c r="F77" s="20"/>
      <c r="G77" s="38" t="s">
        <v>38</v>
      </c>
      <c r="H77" s="1" t="s">
        <v>19</v>
      </c>
      <c r="I77" s="24"/>
      <c r="J77" s="24"/>
      <c r="K77" s="22">
        <f>(I77*J77)</f>
        <v>0</v>
      </c>
    </row>
    <row r="78" spans="1:11" ht="12.75">
      <c r="A78" s="37"/>
      <c r="B78" s="1"/>
      <c r="C78" s="34"/>
      <c r="D78" s="22"/>
      <c r="E78" s="23"/>
      <c r="F78" s="20"/>
      <c r="G78" s="38"/>
      <c r="H78" s="1"/>
      <c r="I78" s="34"/>
      <c r="J78" s="22"/>
      <c r="K78" s="22"/>
    </row>
    <row r="79" spans="1:11" ht="12.75">
      <c r="A79" s="37" t="s">
        <v>39</v>
      </c>
      <c r="B79" s="1" t="s">
        <v>40</v>
      </c>
      <c r="C79" s="22">
        <v>3.47</v>
      </c>
      <c r="D79" s="22">
        <v>10</v>
      </c>
      <c r="E79" s="23">
        <f>(C79*D79)</f>
        <v>34.7</v>
      </c>
      <c r="F79" s="20"/>
      <c r="G79" s="38" t="s">
        <v>39</v>
      </c>
      <c r="H79" s="1" t="s">
        <v>40</v>
      </c>
      <c r="I79" s="24"/>
      <c r="J79" s="24"/>
      <c r="K79" s="22">
        <f>(I79*J79)</f>
        <v>0</v>
      </c>
    </row>
    <row r="80" spans="1:11" ht="12.75">
      <c r="A80" s="37"/>
      <c r="B80" s="1"/>
      <c r="C80" s="22"/>
      <c r="D80" s="22"/>
      <c r="E80" s="23"/>
      <c r="F80" s="20"/>
      <c r="G80" s="38"/>
      <c r="H80" s="1"/>
      <c r="I80" s="22"/>
      <c r="J80" s="22"/>
      <c r="K80" s="22"/>
    </row>
    <row r="81" spans="1:11" ht="12.75">
      <c r="A81" s="37" t="s">
        <v>41</v>
      </c>
      <c r="B81" s="1"/>
      <c r="C81" s="22"/>
      <c r="D81" s="22"/>
      <c r="E81" s="23"/>
      <c r="F81" s="20"/>
      <c r="G81" s="38" t="s">
        <v>41</v>
      </c>
      <c r="H81" s="1"/>
      <c r="I81" s="22"/>
      <c r="J81" s="22"/>
      <c r="K81" s="22"/>
    </row>
    <row r="82" spans="1:11" ht="12.75">
      <c r="A82" s="27" t="s">
        <v>31</v>
      </c>
      <c r="B82" s="1" t="s">
        <v>19</v>
      </c>
      <c r="C82" s="22">
        <v>1</v>
      </c>
      <c r="D82" s="47">
        <v>9.07</v>
      </c>
      <c r="E82" s="23">
        <f>(C82*D82)</f>
        <v>9.07</v>
      </c>
      <c r="F82" s="20"/>
      <c r="G82" s="28" t="s">
        <v>31</v>
      </c>
      <c r="H82" s="1" t="s">
        <v>19</v>
      </c>
      <c r="I82" s="24"/>
      <c r="J82" s="24"/>
      <c r="K82" s="22">
        <f>(I82*J82)</f>
        <v>0</v>
      </c>
    </row>
    <row r="83" spans="1:11" ht="12.75">
      <c r="A83" s="27" t="s">
        <v>32</v>
      </c>
      <c r="B83" s="1" t="s">
        <v>19</v>
      </c>
      <c r="C83" s="22">
        <v>1</v>
      </c>
      <c r="D83" s="47">
        <v>10.07</v>
      </c>
      <c r="E83" s="23">
        <f>(C83*D83)</f>
        <v>10.07</v>
      </c>
      <c r="F83" s="20"/>
      <c r="G83" s="28" t="s">
        <v>32</v>
      </c>
      <c r="H83" s="1" t="s">
        <v>19</v>
      </c>
      <c r="I83" s="24"/>
      <c r="J83" s="24"/>
      <c r="K83" s="22">
        <f>(I83*J83)</f>
        <v>0</v>
      </c>
    </row>
    <row r="84" spans="1:11" ht="12.75">
      <c r="A84" s="27" t="s">
        <v>33</v>
      </c>
      <c r="B84" s="1" t="s">
        <v>19</v>
      </c>
      <c r="C84" s="22">
        <v>0</v>
      </c>
      <c r="D84" s="47">
        <v>0</v>
      </c>
      <c r="E84" s="23">
        <f>(C84*D84)</f>
        <v>0</v>
      </c>
      <c r="F84" s="20"/>
      <c r="G84" s="28" t="s">
        <v>33</v>
      </c>
      <c r="H84" s="1" t="s">
        <v>19</v>
      </c>
      <c r="I84" s="24"/>
      <c r="J84" s="24"/>
      <c r="K84" s="22">
        <f>(I84*J84)</f>
        <v>0</v>
      </c>
    </row>
    <row r="85" spans="1:11" ht="12.75">
      <c r="A85" s="27"/>
      <c r="B85" s="1"/>
      <c r="C85" s="22"/>
      <c r="D85" s="47"/>
      <c r="E85" s="23"/>
      <c r="F85" s="20"/>
      <c r="G85" s="28"/>
      <c r="H85" s="1"/>
      <c r="I85" s="22"/>
      <c r="J85" s="22"/>
      <c r="K85" s="22"/>
    </row>
    <row r="86" spans="1:11" ht="12.75">
      <c r="A86" s="37" t="s">
        <v>42</v>
      </c>
      <c r="B86" s="1"/>
      <c r="C86" s="22"/>
      <c r="D86" s="47"/>
      <c r="E86" s="23"/>
      <c r="F86" s="20"/>
      <c r="G86" s="38" t="s">
        <v>42</v>
      </c>
      <c r="H86" s="1"/>
      <c r="I86" s="22"/>
      <c r="J86" s="22"/>
      <c r="K86" s="22"/>
    </row>
    <row r="87" spans="1:11" ht="12.75">
      <c r="A87" s="27" t="s">
        <v>31</v>
      </c>
      <c r="B87" s="1" t="s">
        <v>19</v>
      </c>
      <c r="C87" s="22">
        <v>1</v>
      </c>
      <c r="D87" s="47">
        <v>11.75</v>
      </c>
      <c r="E87" s="23">
        <f>(C87*D87)</f>
        <v>11.75</v>
      </c>
      <c r="F87" s="20"/>
      <c r="G87" s="28" t="s">
        <v>31</v>
      </c>
      <c r="H87" s="1" t="s">
        <v>19</v>
      </c>
      <c r="I87" s="24"/>
      <c r="J87" s="24"/>
      <c r="K87" s="22">
        <f>(I87*J87)</f>
        <v>0</v>
      </c>
    </row>
    <row r="88" spans="1:11" ht="12.75">
      <c r="A88" s="27" t="s">
        <v>32</v>
      </c>
      <c r="B88" s="1" t="s">
        <v>19</v>
      </c>
      <c r="C88" s="22">
        <v>1</v>
      </c>
      <c r="D88" s="47">
        <v>21.69</v>
      </c>
      <c r="E88" s="23">
        <f>(C88*D88)</f>
        <v>21.69</v>
      </c>
      <c r="F88" s="20"/>
      <c r="G88" s="28" t="s">
        <v>32</v>
      </c>
      <c r="H88" s="1" t="s">
        <v>19</v>
      </c>
      <c r="I88" s="24"/>
      <c r="J88" s="24"/>
      <c r="K88" s="22">
        <f>(I88*J88)</f>
        <v>0</v>
      </c>
    </row>
    <row r="89" spans="1:11" ht="12.75">
      <c r="A89" s="27" t="s">
        <v>33</v>
      </c>
      <c r="B89" s="1" t="s">
        <v>19</v>
      </c>
      <c r="C89" s="22">
        <v>0</v>
      </c>
      <c r="D89" s="47">
        <v>0</v>
      </c>
      <c r="E89" s="23">
        <f>(C89*D89)</f>
        <v>0</v>
      </c>
      <c r="F89" s="20"/>
      <c r="G89" s="28" t="s">
        <v>33</v>
      </c>
      <c r="H89" s="1" t="s">
        <v>19</v>
      </c>
      <c r="I89" s="24"/>
      <c r="J89" s="24"/>
      <c r="K89" s="22">
        <f>(I89*J89)</f>
        <v>0</v>
      </c>
    </row>
    <row r="90" spans="2:11" ht="12.75">
      <c r="B90" s="1"/>
      <c r="C90" s="1"/>
      <c r="D90" s="1"/>
      <c r="E90" s="18"/>
      <c r="F90" s="20"/>
      <c r="G90" s="12"/>
      <c r="H90" s="1"/>
      <c r="I90" s="1"/>
      <c r="J90" s="1"/>
      <c r="K90" s="1"/>
    </row>
    <row r="91" spans="1:13" ht="12.75">
      <c r="A91" s="109" t="s">
        <v>88</v>
      </c>
      <c r="B91" s="13"/>
      <c r="C91" s="13"/>
      <c r="D91" s="13"/>
      <c r="E91" s="40">
        <f>SUM(E75:E90)</f>
        <v>210.88</v>
      </c>
      <c r="F91" s="10"/>
      <c r="G91" s="110" t="s">
        <v>88</v>
      </c>
      <c r="H91" s="13"/>
      <c r="I91" s="13"/>
      <c r="J91" s="13"/>
      <c r="K91" s="41">
        <f>SUM(K75:K90)</f>
        <v>0</v>
      </c>
      <c r="L91" s="3"/>
      <c r="M91" s="3"/>
    </row>
    <row r="92" spans="2:11" ht="12.75">
      <c r="B92" s="1"/>
      <c r="C92" s="1"/>
      <c r="D92" s="1"/>
      <c r="E92" s="18"/>
      <c r="F92" s="20"/>
      <c r="G92" s="12"/>
      <c r="H92" s="1"/>
      <c r="I92" s="1"/>
      <c r="J92" s="1"/>
      <c r="K92" s="1"/>
    </row>
    <row r="93" spans="1:11" ht="12.75">
      <c r="A93" s="3" t="s">
        <v>89</v>
      </c>
      <c r="B93" s="1"/>
      <c r="C93" s="1"/>
      <c r="D93" s="1"/>
      <c r="E93" s="40">
        <f>(E66+E91)</f>
        <v>434.5360945284999</v>
      </c>
      <c r="F93" s="8"/>
      <c r="G93" s="26" t="s">
        <v>89</v>
      </c>
      <c r="H93" s="1"/>
      <c r="I93" s="1"/>
      <c r="J93" s="1"/>
      <c r="K93" s="42">
        <f>(K66+K91)</f>
        <v>0</v>
      </c>
    </row>
    <row r="94" spans="2:11" ht="12.75">
      <c r="B94" s="1"/>
      <c r="C94" s="1"/>
      <c r="D94" s="1"/>
      <c r="E94" s="18"/>
      <c r="F94" s="42"/>
      <c r="G94" s="12"/>
      <c r="H94" s="1"/>
      <c r="I94" s="1"/>
      <c r="J94" s="1"/>
      <c r="K94" s="8"/>
    </row>
    <row r="95" spans="1:11" ht="12.75">
      <c r="A95" s="3" t="s">
        <v>90</v>
      </c>
      <c r="B95" s="1"/>
      <c r="C95" s="1"/>
      <c r="D95" s="1"/>
      <c r="E95" s="40">
        <f>(E21-E66)</f>
        <v>672.8639054715001</v>
      </c>
      <c r="F95" s="8"/>
      <c r="G95" s="26" t="s">
        <v>90</v>
      </c>
      <c r="H95" s="1"/>
      <c r="I95" s="1"/>
      <c r="J95" s="1"/>
      <c r="K95" s="42">
        <f>(K21-K66)</f>
        <v>0</v>
      </c>
    </row>
    <row r="96" spans="1:11" ht="12.75">
      <c r="A96" s="3"/>
      <c r="B96" s="1"/>
      <c r="C96" s="1"/>
      <c r="D96" s="1"/>
      <c r="E96" s="42"/>
      <c r="F96" s="43"/>
      <c r="G96" s="44"/>
      <c r="H96" s="1"/>
      <c r="I96" s="1"/>
      <c r="J96" s="1"/>
      <c r="K96" s="42"/>
    </row>
    <row r="97" spans="1:11" ht="12.75">
      <c r="A97" s="3" t="s">
        <v>91</v>
      </c>
      <c r="B97" s="1"/>
      <c r="C97" s="1"/>
      <c r="D97" s="1"/>
      <c r="E97" s="40">
        <f>(E21-E93)</f>
        <v>461.98390547150007</v>
      </c>
      <c r="F97" s="43"/>
      <c r="G97" s="3" t="s">
        <v>91</v>
      </c>
      <c r="H97" s="1"/>
      <c r="I97" s="1"/>
      <c r="J97" s="1"/>
      <c r="K97" s="42">
        <f>(K21-K93)</f>
        <v>0</v>
      </c>
    </row>
    <row r="98" spans="1:11" ht="12.75">
      <c r="A98" s="3"/>
      <c r="B98" s="1"/>
      <c r="C98" s="1"/>
      <c r="D98" s="1"/>
      <c r="E98" s="42"/>
      <c r="F98" s="43"/>
      <c r="G98" s="3"/>
      <c r="H98" s="1"/>
      <c r="I98" s="1"/>
      <c r="J98" s="1"/>
      <c r="K98" s="42"/>
    </row>
    <row r="99" spans="1:13" s="46" customFormat="1" ht="12.75">
      <c r="A99" s="3" t="s">
        <v>92</v>
      </c>
      <c r="B99" s="1" t="s">
        <v>93</v>
      </c>
      <c r="C99" s="1"/>
      <c r="D99" s="1"/>
      <c r="E99" s="42">
        <f>(E93/C19)</f>
        <v>108.63402363212498</v>
      </c>
      <c r="F99" s="43"/>
      <c r="G99" s="3" t="s">
        <v>92</v>
      </c>
      <c r="H99" s="1" t="s">
        <v>93</v>
      </c>
      <c r="I99" s="1"/>
      <c r="J99" s="1"/>
      <c r="K99" s="42" t="e">
        <f>(K93/I19)</f>
        <v>#DIV/0!</v>
      </c>
      <c r="L99"/>
      <c r="M99"/>
    </row>
    <row r="100" spans="1:13" s="46" customFormat="1" ht="12.75">
      <c r="A100" s="3"/>
      <c r="B100" s="1"/>
      <c r="C100" s="1"/>
      <c r="D100" s="1"/>
      <c r="E100" s="42"/>
      <c r="F100" s="8"/>
      <c r="G100" s="3"/>
      <c r="H100" s="1"/>
      <c r="I100" s="1"/>
      <c r="J100" s="1"/>
      <c r="K100" s="42"/>
      <c r="L100"/>
      <c r="M100"/>
    </row>
    <row r="101" spans="1:11" ht="12.75">
      <c r="A101" s="3"/>
      <c r="B101" s="1"/>
      <c r="C101" s="1"/>
      <c r="D101" s="1"/>
      <c r="E101" s="42"/>
      <c r="F101" s="42"/>
      <c r="G101" s="3"/>
      <c r="H101" s="1"/>
      <c r="I101" s="1"/>
      <c r="J101" s="1"/>
      <c r="K101" s="41"/>
    </row>
    <row r="102" spans="1:11" ht="14.25">
      <c r="A102" s="45" t="s">
        <v>94</v>
      </c>
      <c r="B102" s="1"/>
      <c r="C102" s="1"/>
      <c r="D102" s="1"/>
      <c r="E102" s="42"/>
      <c r="F102" s="42"/>
      <c r="G102" s="3"/>
      <c r="H102" s="1"/>
      <c r="I102" s="1"/>
      <c r="J102" s="1"/>
      <c r="K102" s="41"/>
    </row>
    <row r="103" spans="1:11" ht="12.75">
      <c r="A103" s="46" t="s">
        <v>44</v>
      </c>
      <c r="B103" s="1"/>
      <c r="C103" s="1"/>
      <c r="D103" s="1"/>
      <c r="E103" s="42"/>
      <c r="F103" s="42"/>
      <c r="G103" s="3"/>
      <c r="H103" s="1"/>
      <c r="I103" s="1"/>
      <c r="J103" s="1"/>
      <c r="K103" s="41"/>
    </row>
    <row r="104" spans="1:7" ht="12.75">
      <c r="A104" s="90" t="s">
        <v>101</v>
      </c>
      <c r="B104" s="1"/>
      <c r="C104" s="1"/>
      <c r="D104" s="1"/>
      <c r="E104" s="22"/>
      <c r="F104" s="22"/>
      <c r="G104" s="3"/>
    </row>
    <row r="105" spans="1:7" ht="12.75">
      <c r="A105" s="48"/>
      <c r="B105" s="1"/>
      <c r="C105" s="1"/>
      <c r="D105" s="1"/>
      <c r="E105" s="22"/>
      <c r="F105" s="22"/>
      <c r="G105" s="3"/>
    </row>
    <row r="106" spans="1:7" ht="12.75">
      <c r="A106" s="46" t="s">
        <v>103</v>
      </c>
      <c r="B106" s="1"/>
      <c r="C106" s="1"/>
      <c r="D106" s="1"/>
      <c r="E106" s="22"/>
      <c r="F106" s="22"/>
      <c r="G106" s="3"/>
    </row>
    <row r="107" spans="1:7" ht="12.75">
      <c r="A107" s="46"/>
      <c r="B107" s="1"/>
      <c r="C107" s="1"/>
      <c r="D107" s="1"/>
      <c r="E107" s="22"/>
      <c r="F107" s="22"/>
      <c r="G107" s="3"/>
    </row>
    <row r="108" spans="1:6" ht="12.75">
      <c r="A108" s="46" t="s">
        <v>106</v>
      </c>
      <c r="B108" s="1"/>
      <c r="C108" s="1"/>
      <c r="D108" s="1"/>
      <c r="E108" s="1"/>
      <c r="F108" s="1"/>
    </row>
    <row r="109" ht="12.75">
      <c r="A109" t="s">
        <v>45</v>
      </c>
    </row>
  </sheetData>
  <sheetProtection password="C610" sheet="1"/>
  <hyperlinks>
    <hyperlink ref="A104" r:id="rId1" display="  Wisconsin's 2010 Custom Rate Guide.  "/>
  </hyperlinks>
  <printOptions/>
  <pageMargins left="0.75" right="0.75" top="1" bottom="1" header="0.5" footer="0.5"/>
  <pageSetup horizontalDpi="300" verticalDpi="300" orientation="landscape" scale="85" r:id="rId3"/>
  <ignoredErrors>
    <ignoredError sqref="K99 K6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5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67"/>
    </row>
    <row r="6" ht="15.75">
      <c r="A6" s="116" t="s">
        <v>107</v>
      </c>
    </row>
    <row r="7" ht="12.75">
      <c r="A7" s="3"/>
    </row>
    <row r="8" ht="12.75">
      <c r="A8" s="3"/>
    </row>
    <row r="9" spans="5:14" ht="15.75">
      <c r="E9" s="118" t="s">
        <v>1</v>
      </c>
      <c r="F9" s="118"/>
      <c r="M9" s="118" t="s">
        <v>2</v>
      </c>
      <c r="N9" s="118"/>
    </row>
    <row r="11" spans="3:16" ht="12.75">
      <c r="C11" s="3"/>
      <c r="D11" s="3"/>
      <c r="E11" s="119" t="s">
        <v>68</v>
      </c>
      <c r="F11" s="119"/>
      <c r="G11" s="3"/>
      <c r="H11" s="3"/>
      <c r="K11" s="3"/>
      <c r="L11" s="3"/>
      <c r="M11" s="119" t="s">
        <v>68</v>
      </c>
      <c r="N11" s="119"/>
      <c r="O11" s="3"/>
      <c r="P11" s="3"/>
    </row>
    <row r="12" spans="3:16" ht="12.75">
      <c r="C12" s="3" t="s">
        <v>69</v>
      </c>
      <c r="D12" s="3"/>
      <c r="E12" s="3"/>
      <c r="F12" s="3"/>
      <c r="G12" s="3"/>
      <c r="H12" s="3"/>
      <c r="K12" s="3" t="s">
        <v>69</v>
      </c>
      <c r="L12" s="3"/>
      <c r="M12" s="3"/>
      <c r="N12" s="3"/>
      <c r="O12" s="3"/>
      <c r="P12" s="3"/>
    </row>
    <row r="15" spans="4:16" ht="13.5" thickBot="1">
      <c r="D15" s="50">
        <v>-0.2</v>
      </c>
      <c r="E15" s="50">
        <v>-0.1</v>
      </c>
      <c r="F15" s="13" t="s">
        <v>5</v>
      </c>
      <c r="G15" s="51" t="s">
        <v>70</v>
      </c>
      <c r="H15" s="51" t="s">
        <v>71</v>
      </c>
      <c r="L15" s="50">
        <v>-0.2</v>
      </c>
      <c r="M15" s="50">
        <v>-0.1</v>
      </c>
      <c r="N15" s="13" t="s">
        <v>5</v>
      </c>
      <c r="O15" s="51" t="s">
        <v>70</v>
      </c>
      <c r="P15" s="51" t="s">
        <v>71</v>
      </c>
    </row>
    <row r="16" spans="1:16" ht="13.5" thickBot="1">
      <c r="A16" s="52"/>
      <c r="D16" s="53">
        <f>ROUND((F16*0.8),L2)</f>
        <v>179</v>
      </c>
      <c r="E16" s="54">
        <f>ROUND((F16*0.9),2)</f>
        <v>201.72</v>
      </c>
      <c r="F16" s="54">
        <f>Budget!D19</f>
        <v>224.13</v>
      </c>
      <c r="G16" s="54">
        <f>ROUND((F16*1.1),2)</f>
        <v>246.54</v>
      </c>
      <c r="H16" s="55">
        <f>ROUND((F16*1.2),2)</f>
        <v>268.96</v>
      </c>
      <c r="L16" s="53">
        <f>ROUND((N16*0.8),T2)</f>
        <v>0</v>
      </c>
      <c r="M16" s="54">
        <f>ROUND((N16*0.9),2)</f>
        <v>0</v>
      </c>
      <c r="N16" s="54">
        <f>Budget!J19</f>
        <v>0</v>
      </c>
      <c r="O16" s="54">
        <f>ROUND((N16*1.1),2)</f>
        <v>0</v>
      </c>
      <c r="P16" s="55">
        <f>ROUND((N16*1.2),2)</f>
        <v>0</v>
      </c>
    </row>
    <row r="17" spans="1:16" ht="12.75">
      <c r="A17" s="52"/>
      <c r="B17" s="56">
        <v>-0.2</v>
      </c>
      <c r="C17" s="57">
        <f>(0.8*C19)</f>
        <v>3.2</v>
      </c>
      <c r="D17" s="77">
        <f>(D16*C17)-Budget!E93</f>
        <v>138.26390547150015</v>
      </c>
      <c r="E17" s="78">
        <f>(E16*C17)-Budget!E93</f>
        <v>210.9679054715001</v>
      </c>
      <c r="F17" s="79">
        <f>(F16*C17)-Budget!E93</f>
        <v>282.6799054715001</v>
      </c>
      <c r="G17" s="79">
        <f>(G16*C17)-Budget!E93</f>
        <v>354.3919054715001</v>
      </c>
      <c r="H17" s="83">
        <f>(H16*C17)-Budget!E93</f>
        <v>426.1359054715001</v>
      </c>
      <c r="J17" s="56">
        <v>-0.2</v>
      </c>
      <c r="K17" s="57">
        <f>(0.8*K19)</f>
        <v>0</v>
      </c>
      <c r="L17" s="77">
        <f>(L16*K17)-Budget!K93</f>
        <v>0</v>
      </c>
      <c r="M17" s="78">
        <f>(M16*K17)-Budget!K93</f>
        <v>0</v>
      </c>
      <c r="N17" s="79">
        <f>(N16*K17)-Budget!K93</f>
        <v>0</v>
      </c>
      <c r="O17" s="79">
        <f>(O16*K17)-Budget!K93</f>
        <v>0</v>
      </c>
      <c r="P17" s="83">
        <f>(P16*K17)-Budget!K93</f>
        <v>0</v>
      </c>
    </row>
    <row r="18" spans="1:16" ht="12.75">
      <c r="A18" s="25"/>
      <c r="B18" s="56">
        <v>-0.1</v>
      </c>
      <c r="C18" s="58">
        <f>(0.9*C19)</f>
        <v>3.6</v>
      </c>
      <c r="D18" s="80">
        <f>(D16*C18)-Budget!E93</f>
        <v>209.86390547150006</v>
      </c>
      <c r="E18" s="79">
        <f>(E16*C18)-Budget!E93</f>
        <v>291.6559054715001</v>
      </c>
      <c r="F18" s="79">
        <f>(F16*C18)-Budget!E93</f>
        <v>372.33190547150014</v>
      </c>
      <c r="G18" s="79">
        <f>(G16*C18)-Budget!E93</f>
        <v>453.00790547150007</v>
      </c>
      <c r="H18" s="84">
        <f>(H16*C18)-Budget!E93</f>
        <v>533.7199054715</v>
      </c>
      <c r="J18" s="56">
        <v>-0.1</v>
      </c>
      <c r="K18" s="58">
        <f>(0.9*K19)</f>
        <v>0</v>
      </c>
      <c r="L18" s="80">
        <f>(L16*K18)-Budget!K93</f>
        <v>0</v>
      </c>
      <c r="M18" s="79">
        <f>(M16*K18)-Budget!K93</f>
        <v>0</v>
      </c>
      <c r="N18" s="79">
        <f>(N16*K18)-Budget!K93</f>
        <v>0</v>
      </c>
      <c r="O18" s="79">
        <f>(O16*K18)-Budget!K93</f>
        <v>0</v>
      </c>
      <c r="P18" s="84">
        <f>(P16*K18)-Budget!K93</f>
        <v>0</v>
      </c>
    </row>
    <row r="19" spans="1:16" ht="12.75">
      <c r="A19" s="52"/>
      <c r="B19" s="35" t="s">
        <v>72</v>
      </c>
      <c r="C19" s="58">
        <f>Budget!C19</f>
        <v>4</v>
      </c>
      <c r="D19" s="80">
        <f>(D16*C19)-Budget!E93</f>
        <v>281.4639054715001</v>
      </c>
      <c r="E19" s="79">
        <f>(E16*C19)-Budget!E93</f>
        <v>372.3439054715001</v>
      </c>
      <c r="F19" s="79">
        <f>(F16*C19)-Budget!E93</f>
        <v>461.98390547150007</v>
      </c>
      <c r="G19" s="79">
        <f>(G16*C19)-Budget!E93</f>
        <v>551.6239054715</v>
      </c>
      <c r="H19" s="84">
        <f>(H16*C19)-Budget!E93</f>
        <v>641.3039054715</v>
      </c>
      <c r="J19" s="35" t="s">
        <v>72</v>
      </c>
      <c r="K19" s="58">
        <f>Budget!I19</f>
        <v>0</v>
      </c>
      <c r="L19" s="80">
        <f>(L16*K19)-Budget!K93</f>
        <v>0</v>
      </c>
      <c r="M19" s="79">
        <f>(M16*K19)-Budget!K93</f>
        <v>0</v>
      </c>
      <c r="N19" s="79">
        <f>(N16*K19)-Budget!K93</f>
        <v>0</v>
      </c>
      <c r="O19" s="79">
        <f>(O16*K19)-Budget!K93</f>
        <v>0</v>
      </c>
      <c r="P19" s="84">
        <f>(P16*K19)-Budget!K93</f>
        <v>0</v>
      </c>
    </row>
    <row r="20" spans="1:16" ht="12.75">
      <c r="A20" s="52"/>
      <c r="B20" s="59" t="s">
        <v>70</v>
      </c>
      <c r="C20" s="58">
        <f>(1.1*C19)</f>
        <v>4.4</v>
      </c>
      <c r="D20" s="80">
        <f>(D16*C20)-Budget!E93</f>
        <v>353.0639054715001</v>
      </c>
      <c r="E20" s="79">
        <f>(E16*C20)-Budget!E93</f>
        <v>453.0319054715002</v>
      </c>
      <c r="F20" s="79">
        <f>(F16*C20)-Budget!E93</f>
        <v>551.6359054715001</v>
      </c>
      <c r="G20" s="79">
        <f>(G16*C20)-Budget!E93</f>
        <v>650.2399054715002</v>
      </c>
      <c r="H20" s="84">
        <f>(H16*C20)-Budget!E93</f>
        <v>748.8879054715001</v>
      </c>
      <c r="J20" s="59" t="s">
        <v>70</v>
      </c>
      <c r="K20" s="58">
        <f>(1.1*K19)</f>
        <v>0</v>
      </c>
      <c r="L20" s="80">
        <f>(L16*K20)-Budget!K93</f>
        <v>0</v>
      </c>
      <c r="M20" s="79">
        <f>(M16*K20)-Budget!K93</f>
        <v>0</v>
      </c>
      <c r="N20" s="79">
        <f>(N16*K20)-Budget!K93</f>
        <v>0</v>
      </c>
      <c r="O20" s="79">
        <f>(O16*K20)-Budget!K93</f>
        <v>0</v>
      </c>
      <c r="P20" s="84">
        <f>(P16*K20)-Budget!K93</f>
        <v>0</v>
      </c>
    </row>
    <row r="21" spans="2:16" ht="13.5" thickBot="1">
      <c r="B21" s="56" t="s">
        <v>71</v>
      </c>
      <c r="C21" s="60">
        <f>(1.2*C19)</f>
        <v>4.8</v>
      </c>
      <c r="D21" s="81">
        <f>(D16*C21)-Budget!E93</f>
        <v>424.6639054715</v>
      </c>
      <c r="E21" s="82">
        <f>(E16*C21)-Budget!E93</f>
        <v>533.7199054715</v>
      </c>
      <c r="F21" s="82">
        <f>(F16*C21)-Budget!E93</f>
        <v>641.2879054714999</v>
      </c>
      <c r="G21" s="82">
        <f>(G16*C21)-Budget!E93</f>
        <v>748.8559054714999</v>
      </c>
      <c r="H21" s="85">
        <f>(H16*C21)-Budget!E93</f>
        <v>856.4719054714999</v>
      </c>
      <c r="J21" s="56" t="s">
        <v>71</v>
      </c>
      <c r="K21" s="60">
        <f>(1.2*K19)</f>
        <v>0</v>
      </c>
      <c r="L21" s="81">
        <f>(L16*K21)-Budget!K93</f>
        <v>0</v>
      </c>
      <c r="M21" s="82">
        <f>(M16*K21)-Budget!K93</f>
        <v>0</v>
      </c>
      <c r="N21" s="82">
        <f>(N16*K21)-Budget!K93</f>
        <v>0</v>
      </c>
      <c r="O21" s="82">
        <f>(O16*K21)-Budget!K93</f>
        <v>0</v>
      </c>
      <c r="P21" s="85">
        <f>(P16*K21)-Budget!K93</f>
        <v>0</v>
      </c>
    </row>
    <row r="26" spans="3:14" ht="12.75">
      <c r="C26" s="3"/>
      <c r="D26" s="3"/>
      <c r="E26" s="119" t="s">
        <v>73</v>
      </c>
      <c r="F26" s="119"/>
      <c r="K26" s="3"/>
      <c r="L26" s="3"/>
      <c r="M26" s="119" t="s">
        <v>73</v>
      </c>
      <c r="N26" s="119"/>
    </row>
    <row r="27" spans="3:14" ht="12.75">
      <c r="C27" s="3" t="s">
        <v>74</v>
      </c>
      <c r="D27" s="3"/>
      <c r="E27" s="3"/>
      <c r="F27" s="3"/>
      <c r="K27" s="3" t="s">
        <v>74</v>
      </c>
      <c r="L27" s="3"/>
      <c r="M27" s="3"/>
      <c r="N27" s="3"/>
    </row>
    <row r="29" spans="4:16" ht="13.5" thickBot="1">
      <c r="D29" s="50">
        <v>-0.2</v>
      </c>
      <c r="E29" s="50">
        <v>-0.1</v>
      </c>
      <c r="F29" s="13" t="s">
        <v>5</v>
      </c>
      <c r="G29" s="51" t="s">
        <v>70</v>
      </c>
      <c r="H29" s="51" t="s">
        <v>71</v>
      </c>
      <c r="L29" s="50">
        <v>-0.2</v>
      </c>
      <c r="M29" s="50">
        <v>-0.1</v>
      </c>
      <c r="N29" s="13" t="s">
        <v>5</v>
      </c>
      <c r="O29" s="51" t="s">
        <v>70</v>
      </c>
      <c r="P29" s="51" t="s">
        <v>71</v>
      </c>
    </row>
    <row r="30" spans="4:16" ht="13.5" thickBot="1">
      <c r="D30" s="61">
        <f>ROUND((F30*0.8),2)</f>
        <v>179.3</v>
      </c>
      <c r="E30" s="62">
        <f>ROUND((F30*0.9),2)</f>
        <v>201.72</v>
      </c>
      <c r="F30" s="62">
        <f>Budget!D19</f>
        <v>224.13</v>
      </c>
      <c r="G30" s="63">
        <f>ROUND((F30*1.1),2)</f>
        <v>246.54</v>
      </c>
      <c r="H30" s="55">
        <f>ROUND((F30*1.2),2)</f>
        <v>268.96</v>
      </c>
      <c r="L30" s="61">
        <f>ROUND((N30*0.8),2)</f>
        <v>0</v>
      </c>
      <c r="M30" s="62">
        <f>ROUND((N30*0.9),2)</f>
        <v>0</v>
      </c>
      <c r="N30" s="62">
        <f>Budget!J19</f>
        <v>0</v>
      </c>
      <c r="O30" s="63">
        <f>ROUND((N30*1.1),2)</f>
        <v>0</v>
      </c>
      <c r="P30" s="55">
        <f>ROUND((N30*1.2),2)</f>
        <v>0</v>
      </c>
    </row>
    <row r="31" spans="2:16" ht="12.75">
      <c r="B31" s="56">
        <v>-0.2</v>
      </c>
      <c r="C31" s="64">
        <f>(0.8*C33)</f>
        <v>347.62887562279997</v>
      </c>
      <c r="D31" s="68">
        <f>(C31/D30)</f>
        <v>1.9388113531667592</v>
      </c>
      <c r="E31" s="69">
        <f>(C31/E30)</f>
        <v>1.7233237934899859</v>
      </c>
      <c r="F31" s="69">
        <f>(C31/F30)</f>
        <v>1.5510144809833577</v>
      </c>
      <c r="G31" s="69">
        <f>(C31/G30)</f>
        <v>1.4100303221497525</v>
      </c>
      <c r="H31" s="70">
        <f>(C31/H30)</f>
        <v>1.2924928451174895</v>
      </c>
      <c r="J31" s="56">
        <v>-0.2</v>
      </c>
      <c r="K31" s="64">
        <f>(0.8*K33)</f>
        <v>0</v>
      </c>
      <c r="L31" s="68" t="e">
        <f>(K31/L30)</f>
        <v>#DIV/0!</v>
      </c>
      <c r="M31" s="69" t="e">
        <f>(K31/M30)</f>
        <v>#DIV/0!</v>
      </c>
      <c r="N31" s="69" t="e">
        <f>(K31/N30)</f>
        <v>#DIV/0!</v>
      </c>
      <c r="O31" s="69" t="e">
        <f>(K31/O30)</f>
        <v>#DIV/0!</v>
      </c>
      <c r="P31" s="70" t="e">
        <f>(K31/P30)</f>
        <v>#DIV/0!</v>
      </c>
    </row>
    <row r="32" spans="2:16" ht="12.75">
      <c r="B32" s="56">
        <v>-0.1</v>
      </c>
      <c r="C32" s="65">
        <f>(0.9*C33)</f>
        <v>391.0824850756499</v>
      </c>
      <c r="D32" s="71">
        <f>(C32/D30)</f>
        <v>2.181162772312604</v>
      </c>
      <c r="E32" s="72">
        <f>(C32/E30)</f>
        <v>1.938739267676234</v>
      </c>
      <c r="F32" s="72">
        <f>(C32/F30)</f>
        <v>1.7448912911062773</v>
      </c>
      <c r="G32" s="72">
        <f>(C32/G30)</f>
        <v>1.5862841124184714</v>
      </c>
      <c r="H32" s="73">
        <f>(C32/H30)</f>
        <v>1.4540544507571755</v>
      </c>
      <c r="J32" s="56">
        <v>-0.1</v>
      </c>
      <c r="K32" s="65">
        <f>(0.9*K33)</f>
        <v>0</v>
      </c>
      <c r="L32" s="71" t="e">
        <f>(K32/L30)</f>
        <v>#DIV/0!</v>
      </c>
      <c r="M32" s="72" t="e">
        <f>(K32/M30)</f>
        <v>#DIV/0!</v>
      </c>
      <c r="N32" s="72" t="e">
        <f>(K32/N30)</f>
        <v>#DIV/0!</v>
      </c>
      <c r="O32" s="72" t="e">
        <f>(K32/O30)</f>
        <v>#DIV/0!</v>
      </c>
      <c r="P32" s="73" t="e">
        <f>(K32/P30)</f>
        <v>#DIV/0!</v>
      </c>
    </row>
    <row r="33" spans="2:16" ht="12.75">
      <c r="B33" s="35" t="s">
        <v>43</v>
      </c>
      <c r="C33" s="65">
        <f>Budget!E93</f>
        <v>434.5360945284999</v>
      </c>
      <c r="D33" s="71">
        <f>(C33/D30)</f>
        <v>2.423514191458449</v>
      </c>
      <c r="E33" s="72">
        <f>(C33/E30)</f>
        <v>2.1541547418624822</v>
      </c>
      <c r="F33" s="72">
        <f>(C33/F30)</f>
        <v>1.938768101229197</v>
      </c>
      <c r="G33" s="72">
        <f>(C33/G30)</f>
        <v>1.7625379026871903</v>
      </c>
      <c r="H33" s="73">
        <f>(C33/H30)</f>
        <v>1.6156160563968618</v>
      </c>
      <c r="J33" s="35" t="s">
        <v>43</v>
      </c>
      <c r="K33" s="65">
        <f>Budget!K93</f>
        <v>0</v>
      </c>
      <c r="L33" s="71" t="e">
        <f>(K33/L30)</f>
        <v>#DIV/0!</v>
      </c>
      <c r="M33" s="72" t="e">
        <f>(K33/M30)</f>
        <v>#DIV/0!</v>
      </c>
      <c r="N33" s="72" t="e">
        <f>(K33/N30)</f>
        <v>#DIV/0!</v>
      </c>
      <c r="O33" s="72" t="e">
        <f>(K33/O30)</f>
        <v>#DIV/0!</v>
      </c>
      <c r="P33" s="73" t="e">
        <f>(K33/P30)</f>
        <v>#DIV/0!</v>
      </c>
    </row>
    <row r="34" spans="2:16" ht="12.75">
      <c r="B34" s="59" t="s">
        <v>70</v>
      </c>
      <c r="C34" s="65">
        <f>(1.1*C33)</f>
        <v>477.9897039813499</v>
      </c>
      <c r="D34" s="71">
        <f>(C34/D30)</f>
        <v>2.665865610604294</v>
      </c>
      <c r="E34" s="72">
        <f>(C34/E30)</f>
        <v>2.3695702160487304</v>
      </c>
      <c r="F34" s="72">
        <f>(C34/F30)</f>
        <v>2.132644911352117</v>
      </c>
      <c r="G34" s="72">
        <f>(C34/G30)</f>
        <v>1.9387916929559095</v>
      </c>
      <c r="H34" s="73">
        <f>(C34/H30)</f>
        <v>1.777177662036548</v>
      </c>
      <c r="J34" s="59" t="s">
        <v>70</v>
      </c>
      <c r="K34" s="65">
        <f>(1.1*K33)</f>
        <v>0</v>
      </c>
      <c r="L34" s="71" t="e">
        <f>(K34/L30)</f>
        <v>#DIV/0!</v>
      </c>
      <c r="M34" s="72" t="e">
        <f>(K34/M30)</f>
        <v>#DIV/0!</v>
      </c>
      <c r="N34" s="72" t="e">
        <f>(K34/N30)</f>
        <v>#DIV/0!</v>
      </c>
      <c r="O34" s="72" t="e">
        <f>(K34/O30)</f>
        <v>#DIV/0!</v>
      </c>
      <c r="P34" s="73" t="e">
        <f>(K34/P30)</f>
        <v>#DIV/0!</v>
      </c>
    </row>
    <row r="35" spans="2:16" ht="13.5" thickBot="1">
      <c r="B35" s="56" t="s">
        <v>71</v>
      </c>
      <c r="C35" s="66">
        <f>(1.2*C33)</f>
        <v>521.4433134341999</v>
      </c>
      <c r="D35" s="74">
        <f>(C35/D30)</f>
        <v>2.908217029750139</v>
      </c>
      <c r="E35" s="75">
        <f>(C35/E30)</f>
        <v>2.5849856902349786</v>
      </c>
      <c r="F35" s="75">
        <f>(C35/F30)</f>
        <v>2.3265217214750367</v>
      </c>
      <c r="G35" s="75">
        <f>(C35/G30)</f>
        <v>2.1150454832246286</v>
      </c>
      <c r="H35" s="76">
        <f>(C35/H30)</f>
        <v>1.9387392676762343</v>
      </c>
      <c r="J35" s="56" t="s">
        <v>71</v>
      </c>
      <c r="K35" s="66">
        <f>(1.2*K33)</f>
        <v>0</v>
      </c>
      <c r="L35" s="74" t="e">
        <f>(K35/L30)</f>
        <v>#DIV/0!</v>
      </c>
      <c r="M35" s="75" t="e">
        <f>(K35/M30)</f>
        <v>#DIV/0!</v>
      </c>
      <c r="N35" s="75" t="e">
        <f>(K35/N30)</f>
        <v>#DIV/0!</v>
      </c>
      <c r="O35" s="75" t="e">
        <f>(K35/O30)</f>
        <v>#DIV/0!</v>
      </c>
      <c r="P35" s="76" t="e">
        <f>(K35/P30)</f>
        <v>#DIV/0!</v>
      </c>
    </row>
  </sheetData>
  <sheetProtection password="C610" sheet="1"/>
  <mergeCells count="6">
    <mergeCell ref="M9:N9"/>
    <mergeCell ref="E9:F9"/>
    <mergeCell ref="E11:F11"/>
    <mergeCell ref="E26:F26"/>
    <mergeCell ref="M26:N26"/>
    <mergeCell ref="M11:N11"/>
  </mergeCells>
  <printOptions/>
  <pageMargins left="0.75" right="0.75" top="1" bottom="1" header="0.5" footer="0.5"/>
  <pageSetup orientation="portrait" r:id="rId2"/>
  <ignoredErrors>
    <ignoredError sqref="B20:B21 G15:H15 G29:H29 B34:B35 O15:P15 J20:J21 J34:J35 O29:P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2"/>
  <sheetViews>
    <sheetView zoomScale="85" zoomScaleNormal="85" zoomScalePageLayoutView="0" workbookViewId="0" topLeftCell="A1">
      <selection activeCell="I35" sqref="I35"/>
    </sheetView>
  </sheetViews>
  <sheetFormatPr defaultColWidth="9.140625" defaultRowHeight="12.75"/>
  <cols>
    <col min="1" max="1" width="28.421875" style="0" customWidth="1"/>
    <col min="2" max="2" width="27.8515625" style="0" customWidth="1"/>
    <col min="3" max="3" width="13.140625" style="0" customWidth="1"/>
  </cols>
  <sheetData>
    <row r="8" spans="1:2" ht="15.75">
      <c r="A8" s="116" t="s">
        <v>107</v>
      </c>
      <c r="B8" s="1"/>
    </row>
    <row r="9" spans="1:2" ht="15.75">
      <c r="A9" s="116" t="s">
        <v>46</v>
      </c>
      <c r="B9" s="1"/>
    </row>
    <row r="11" spans="1:9" ht="12.75">
      <c r="A11" s="13" t="s">
        <v>47</v>
      </c>
      <c r="B11" s="13" t="s">
        <v>48</v>
      </c>
      <c r="C11" s="13" t="s">
        <v>49</v>
      </c>
      <c r="D11" s="13" t="s">
        <v>50</v>
      </c>
      <c r="E11" s="13" t="s">
        <v>51</v>
      </c>
      <c r="F11" s="13" t="s">
        <v>52</v>
      </c>
      <c r="G11" s="13" t="s">
        <v>53</v>
      </c>
      <c r="H11" s="13" t="s">
        <v>54</v>
      </c>
      <c r="I11" s="13" t="s">
        <v>55</v>
      </c>
    </row>
    <row r="12" spans="1:9" ht="12.75">
      <c r="A12" s="13"/>
      <c r="B12" s="13"/>
      <c r="C12" s="13"/>
      <c r="D12" s="13"/>
      <c r="E12" s="13"/>
      <c r="F12" s="13"/>
      <c r="G12" s="13"/>
      <c r="H12" s="13" t="s">
        <v>56</v>
      </c>
      <c r="I12" s="13" t="s">
        <v>57</v>
      </c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t="s">
        <v>97</v>
      </c>
      <c r="B14" t="s">
        <v>96</v>
      </c>
      <c r="C14" s="49">
        <v>8.99</v>
      </c>
      <c r="D14" s="49">
        <v>6.73</v>
      </c>
      <c r="E14" s="49">
        <v>3.84</v>
      </c>
      <c r="F14" s="49">
        <v>4.05</v>
      </c>
      <c r="G14" s="49">
        <v>1.76</v>
      </c>
      <c r="H14" s="22">
        <v>3</v>
      </c>
      <c r="I14" s="49">
        <f>SUM(C14:G14)/H14</f>
        <v>8.456666666666669</v>
      </c>
    </row>
    <row r="15" spans="1:9" ht="12.75">
      <c r="A15" t="s">
        <v>58</v>
      </c>
      <c r="B15" t="s">
        <v>59</v>
      </c>
      <c r="C15" s="49">
        <v>3.18</v>
      </c>
      <c r="D15" s="49">
        <v>1.54</v>
      </c>
      <c r="E15" s="49">
        <v>4.29</v>
      </c>
      <c r="F15" s="49">
        <v>1.86</v>
      </c>
      <c r="G15" s="49">
        <v>1.39</v>
      </c>
      <c r="H15" s="22">
        <v>3</v>
      </c>
      <c r="I15" s="49">
        <f>SUM(C15:G15)/H15</f>
        <v>4.086666666666667</v>
      </c>
    </row>
    <row r="16" spans="1:9" ht="12.75">
      <c r="A16" t="s">
        <v>58</v>
      </c>
      <c r="B16" t="s">
        <v>60</v>
      </c>
      <c r="C16" s="49">
        <v>7</v>
      </c>
      <c r="D16" s="49">
        <v>3.82</v>
      </c>
      <c r="E16" s="49">
        <v>10.4</v>
      </c>
      <c r="F16" s="49">
        <v>4.27</v>
      </c>
      <c r="G16" s="49">
        <v>4.81</v>
      </c>
      <c r="H16" s="22">
        <v>3</v>
      </c>
      <c r="I16" s="49">
        <f>SUM(C16:G16)/H16</f>
        <v>10.1</v>
      </c>
    </row>
    <row r="17" spans="1:9" ht="12.75">
      <c r="A17" t="s">
        <v>61</v>
      </c>
      <c r="B17" t="s">
        <v>62</v>
      </c>
      <c r="C17" s="49">
        <v>10.22</v>
      </c>
      <c r="D17" s="49">
        <v>4.36</v>
      </c>
      <c r="E17" s="49">
        <v>8.33</v>
      </c>
      <c r="F17" s="49">
        <v>4.28</v>
      </c>
      <c r="G17" s="49">
        <v>7.35</v>
      </c>
      <c r="H17" s="22">
        <v>3</v>
      </c>
      <c r="I17" s="49">
        <f>SUM(C17:G17)/H17</f>
        <v>11.513333333333335</v>
      </c>
    </row>
    <row r="18" spans="1:9" ht="12.75">
      <c r="A18" t="s">
        <v>63</v>
      </c>
      <c r="B18" t="s">
        <v>64</v>
      </c>
      <c r="C18" s="49">
        <v>0.88</v>
      </c>
      <c r="D18" s="49">
        <v>0.51</v>
      </c>
      <c r="E18" s="49">
        <v>0.55</v>
      </c>
      <c r="F18" s="49">
        <v>0.42</v>
      </c>
      <c r="G18" s="49">
        <v>0.54</v>
      </c>
      <c r="H18" s="22">
        <v>3</v>
      </c>
      <c r="I18" s="49">
        <f>SUM(C18:G18)/H18</f>
        <v>0.9666666666666668</v>
      </c>
    </row>
    <row r="19" spans="1:9" ht="12.75">
      <c r="A19" t="s">
        <v>58</v>
      </c>
      <c r="B19" t="s">
        <v>78</v>
      </c>
      <c r="C19" s="49">
        <v>3.17</v>
      </c>
      <c r="D19" s="49">
        <v>2.18</v>
      </c>
      <c r="E19" s="49">
        <v>20.18</v>
      </c>
      <c r="F19" s="49">
        <v>3.73</v>
      </c>
      <c r="G19" s="49">
        <v>1.15</v>
      </c>
      <c r="H19" s="22">
        <v>1</v>
      </c>
      <c r="I19" s="49">
        <f>SUM(C19:G19)*H19</f>
        <v>30.41</v>
      </c>
    </row>
    <row r="20" spans="1:9" ht="12.75">
      <c r="A20" t="s">
        <v>65</v>
      </c>
      <c r="C20" s="49" t="s">
        <v>66</v>
      </c>
      <c r="D20" s="49"/>
      <c r="E20" s="49"/>
      <c r="F20" s="49">
        <f>SUM(F14:F19)*0.15</f>
        <v>2.7914999999999996</v>
      </c>
      <c r="G20" s="49"/>
      <c r="H20" s="49"/>
      <c r="I20" s="49"/>
    </row>
    <row r="21" spans="3:9" ht="12.75">
      <c r="C21" s="49"/>
      <c r="D21" s="49"/>
      <c r="E21" s="49"/>
      <c r="F21" s="49"/>
      <c r="G21" s="49"/>
      <c r="H21" s="49"/>
      <c r="I21" s="49"/>
    </row>
    <row r="22" spans="1:9" ht="12.75">
      <c r="A22" t="s">
        <v>67</v>
      </c>
      <c r="C22" s="49">
        <f>SUM(C14:C21)</f>
        <v>33.44</v>
      </c>
      <c r="D22" s="49">
        <f>SUM(D14:D21)</f>
        <v>19.14</v>
      </c>
      <c r="E22" s="49">
        <f>SUM(E14:E21)</f>
        <v>47.59</v>
      </c>
      <c r="F22" s="49">
        <f>SUM(F14:F21)</f>
        <v>21.4015</v>
      </c>
      <c r="G22" s="49">
        <f>SUM(G14:G21)</f>
        <v>16.999999999999996</v>
      </c>
      <c r="H22" s="49"/>
      <c r="I22" s="49">
        <f>SUM(C22:G22)</f>
        <v>138.5715</v>
      </c>
    </row>
  </sheetData>
  <sheetProtection password="C610" sheet="1"/>
  <printOptions/>
  <pageMargins left="0.75" right="0.75" top="1" bottom="1" header="0.5" footer="0.5"/>
  <pageSetup orientation="portrait" r:id="rId2"/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2008-03-13T16:47:30Z</cp:lastPrinted>
  <dcterms:created xsi:type="dcterms:W3CDTF">2008-01-04T22:27:29Z</dcterms:created>
  <dcterms:modified xsi:type="dcterms:W3CDTF">2014-03-25T14:35:27Z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